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pdata\Lompoc\kit\"/>
    </mc:Choice>
  </mc:AlternateContent>
  <bookViews>
    <workbookView xWindow="0" yWindow="0" windowWidth="23040" windowHeight="8808" xr2:uid="{00000000-000D-0000-FFFF-FFFF00000000}"/>
  </bookViews>
  <sheets>
    <sheet name="Instrucciones" sheetId="4" r:id="rId1"/>
    <sheet name="Asignaciones" sheetId="1" r:id="rId2"/>
    <sheet name="Balanza de 4" sheetId="2" r:id="rId3"/>
  </sheets>
  <definedNames>
    <definedName name="Pop_Units">Asignaciones!$B$2:$M$2</definedName>
    <definedName name="_xlnm.Print_Area" localSheetId="1">Asignaciones!$B$1:$Y$67</definedName>
    <definedName name="_xlnm.Print_Titles" localSheetId="1">Asignaciones!$2:$2</definedName>
  </definedNames>
  <calcPr calcId="171027"/>
</workbook>
</file>

<file path=xl/calcChain.xml><?xml version="1.0" encoding="utf-8"?>
<calcChain xmlns="http://schemas.openxmlformats.org/spreadsheetml/2006/main">
  <c r="F32" i="2" l="1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9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9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9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9" i="2"/>
  <c r="AB2" i="1" s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C74" i="1"/>
  <c r="H9" i="2" s="1"/>
  <c r="G1" i="2" l="1"/>
  <c r="C10" i="2" s="1"/>
  <c r="I10" i="2" s="1"/>
  <c r="AK2" i="1"/>
  <c r="AH2" i="1"/>
  <c r="E10" i="2"/>
  <c r="K10" i="2" s="1"/>
  <c r="AE2" i="1"/>
  <c r="D10" i="2"/>
  <c r="J10" i="2" s="1"/>
  <c r="N23" i="2"/>
  <c r="N18" i="2"/>
  <c r="F10" i="2" l="1"/>
  <c r="L10" i="2" s="1"/>
  <c r="J18" i="2"/>
  <c r="L18" i="2" l="1"/>
  <c r="I23" i="2"/>
  <c r="J13" i="2"/>
  <c r="K23" i="2"/>
  <c r="L13" i="2"/>
  <c r="I13" i="2"/>
  <c r="J23" i="2"/>
  <c r="K13" i="2"/>
  <c r="L23" i="2"/>
  <c r="I18" i="2"/>
  <c r="K18" i="2"/>
  <c r="N28" i="2"/>
  <c r="N17" i="2"/>
  <c r="G12" i="2"/>
  <c r="N19" i="2"/>
  <c r="L11" i="2"/>
  <c r="N32" i="2"/>
  <c r="N31" i="2"/>
  <c r="N30" i="2"/>
  <c r="N24" i="2"/>
  <c r="N22" i="2"/>
  <c r="N21" i="2"/>
  <c r="N16" i="2"/>
  <c r="N11" i="2" l="1"/>
  <c r="N13" i="2"/>
  <c r="G11" i="2"/>
  <c r="J11" i="2"/>
  <c r="K11" i="2"/>
  <c r="G23" i="2"/>
  <c r="G18" i="2"/>
  <c r="I11" i="2"/>
  <c r="N26" i="2"/>
  <c r="N27" i="2"/>
  <c r="G13" i="2"/>
  <c r="J22" i="2"/>
  <c r="I26" i="2"/>
  <c r="J16" i="2"/>
  <c r="J12" i="2"/>
  <c r="J26" i="2"/>
  <c r="I21" i="2"/>
  <c r="K21" i="2"/>
  <c r="I14" i="2"/>
  <c r="I24" i="2"/>
  <c r="G17" i="2"/>
  <c r="G19" i="2"/>
  <c r="G28" i="2"/>
  <c r="K30" i="2"/>
  <c r="L16" i="2"/>
  <c r="L26" i="2"/>
  <c r="I12" i="2"/>
  <c r="I22" i="2"/>
  <c r="K26" i="2"/>
  <c r="I31" i="2"/>
  <c r="L17" i="2"/>
  <c r="L19" i="2"/>
  <c r="L28" i="2"/>
  <c r="I30" i="2"/>
  <c r="J24" i="2"/>
  <c r="I27" i="2"/>
  <c r="I16" i="2"/>
  <c r="K19" i="2"/>
  <c r="K16" i="2"/>
  <c r="L30" i="2"/>
  <c r="J19" i="2"/>
  <c r="G20" i="2"/>
  <c r="K31" i="2"/>
  <c r="L12" i="2"/>
  <c r="L22" i="2"/>
  <c r="L31" i="2"/>
  <c r="G30" i="2"/>
  <c r="L24" i="2"/>
  <c r="L32" i="2"/>
  <c r="J17" i="2"/>
  <c r="K27" i="2"/>
  <c r="I19" i="2"/>
  <c r="K17" i="2"/>
  <c r="G15" i="2"/>
  <c r="J28" i="2"/>
  <c r="G24" i="2"/>
  <c r="G21" i="2"/>
  <c r="L27" i="2"/>
  <c r="K32" i="2"/>
  <c r="J14" i="2"/>
  <c r="K28" i="2"/>
  <c r="G31" i="2"/>
  <c r="G25" i="2"/>
  <c r="I28" i="2"/>
  <c r="K22" i="2"/>
  <c r="I17" i="2"/>
  <c r="J32" i="2"/>
  <c r="G32" i="2"/>
  <c r="G26" i="2"/>
  <c r="L21" i="2"/>
  <c r="J27" i="2"/>
  <c r="AL2" i="1"/>
  <c r="G9" i="2"/>
  <c r="N12" i="2"/>
  <c r="N14" i="2"/>
  <c r="G27" i="2"/>
  <c r="K24" i="2"/>
  <c r="G22" i="2"/>
  <c r="K12" i="2"/>
  <c r="J31" i="2"/>
  <c r="G16" i="2"/>
  <c r="J30" i="2"/>
  <c r="L14" i="2"/>
  <c r="K14" i="2"/>
  <c r="G14" i="2"/>
  <c r="I32" i="2"/>
  <c r="J21" i="2"/>
  <c r="G29" i="2"/>
  <c r="M11" i="2" l="1"/>
  <c r="M13" i="2"/>
  <c r="M18" i="2"/>
  <c r="M23" i="2"/>
  <c r="M16" i="2"/>
  <c r="M24" i="2"/>
  <c r="M28" i="2"/>
  <c r="M14" i="2"/>
  <c r="M22" i="2"/>
  <c r="AC2" i="1"/>
  <c r="AF2" i="1"/>
  <c r="M27" i="2"/>
  <c r="M30" i="2"/>
  <c r="M21" i="2"/>
  <c r="M32" i="2"/>
  <c r="M26" i="2"/>
  <c r="M19" i="2"/>
  <c r="M12" i="2"/>
  <c r="M17" i="2"/>
  <c r="M31" i="2"/>
  <c r="AI2" i="1" l="1"/>
  <c r="H10" i="2"/>
  <c r="N10" i="2" s="1"/>
</calcChain>
</file>

<file path=xl/sharedStrings.xml><?xml version="1.0" encoding="utf-8"?>
<sst xmlns="http://schemas.openxmlformats.org/spreadsheetml/2006/main" count="95" uniqueCount="58">
  <si>
    <t>Total</t>
  </si>
  <si>
    <t>Hisp</t>
  </si>
  <si>
    <t>Latino</t>
  </si>
  <si>
    <t>Filipino</t>
  </si>
  <si>
    <t>D2:</t>
  </si>
  <si>
    <t>D1:</t>
  </si>
  <si>
    <t>D3:</t>
  </si>
  <si>
    <t>D4:</t>
  </si>
  <si>
    <t>Instrucciones para preparar sus propios planes</t>
  </si>
  <si>
    <t>Al utilizar los datos en la hoja de designación</t>
  </si>
  <si>
    <t>1) Utilizarla como referencia para identificar información para que le sumen los datos a mano.</t>
  </si>
  <si>
    <t xml:space="preserve"> - O -</t>
  </si>
  <si>
    <t>Se puede ver el resultado de la designación en la hoja de calculación apropiada.</t>
  </si>
  <si>
    <t>Las cifras en las hojas de calculación actualizarán automáticamente cuando se cambian las designaciones.</t>
  </si>
  <si>
    <t>Ver abajo para una descripción de los datos a la derecha del número de la Unidad de Población.</t>
  </si>
  <si>
    <t>Fíjese:</t>
  </si>
  <si>
    <t>Para minimizar la posibilidad para errores, las hojas son aseguaradas.</t>
  </si>
  <si>
    <t>Se puede apuntar solamente en las celdas</t>
  </si>
  <si>
    <t>Al entregar:</t>
  </si>
  <si>
    <t>amarillas</t>
  </si>
  <si>
    <t xml:space="preserve">2) En las hojas de designación, apunta el número del distrito (1, 2, 3, 4) en cual quiera poner la Unidad. </t>
  </si>
  <si>
    <t>Distrito</t>
  </si>
  <si>
    <t>Unid</t>
  </si>
  <si>
    <t>Población total</t>
  </si>
  <si>
    <t>Población en Edad Electoral (PEE)</t>
  </si>
  <si>
    <t>Población Ciudadana en Edad Electoral (PCEE)</t>
  </si>
  <si>
    <t>PCEVotantes Registrados (Nov. ’14)</t>
  </si>
  <si>
    <t>Votantes Activos (Nov. ’14)</t>
  </si>
  <si>
    <t>Referencia: Población total &amp; deviación de la ideal por distrito</t>
  </si>
  <si>
    <t>Pob</t>
  </si>
  <si>
    <t>Blanco</t>
  </si>
  <si>
    <t>Negro</t>
  </si>
  <si>
    <t>Asiático</t>
  </si>
  <si>
    <t>PEE</t>
  </si>
  <si>
    <t>PCEE</t>
  </si>
  <si>
    <t>Fil.</t>
  </si>
  <si>
    <t>(1-4)</t>
  </si>
  <si>
    <t>Totales por distrito</t>
  </si>
  <si>
    <t>Población ideal:</t>
  </si>
  <si>
    <t>Entre su nombre aquí</t>
  </si>
  <si>
    <t>Grupo</t>
  </si>
  <si>
    <t>Categoria</t>
  </si>
  <si>
    <t>Pob. Tot.</t>
  </si>
  <si>
    <t>Deviación en personas</t>
  </si>
  <si>
    <t>Latinos</t>
  </si>
  <si>
    <t>Blancos</t>
  </si>
  <si>
    <t>Negros</t>
  </si>
  <si>
    <t>PEE Total</t>
  </si>
  <si>
    <t>PCEE Total</t>
  </si>
  <si>
    <t>Reg. Total</t>
  </si>
  <si>
    <t>Vot. Total</t>
  </si>
  <si>
    <t>Contados</t>
  </si>
  <si>
    <t>Porcentajes</t>
  </si>
  <si>
    <t>Sin designación</t>
  </si>
  <si>
    <t>Comentarios sobre esta opción</t>
  </si>
  <si>
    <t>Este mapa tiene razón porque…</t>
  </si>
  <si>
    <t>Cuando termine, envíe por e-mail su lista de designaciones a Lompoc@NDCresearch.com</t>
  </si>
  <si>
    <t>Public Participation Kit de la Ciudad de Lompoc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</si>
</sst>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8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8" fillId="0" borderId="0" xfId="0" applyFont="1" applyFill="1" applyBorder="1" applyAlignment="1" applyProtection="1">
      <alignment horizontal="center"/>
      <protection locked="0"/>
    </xf>
    <xf numFmtId="3" fontId="7" fillId="0" borderId="0" xfId="0" applyNumberFormat="1" applyFont="1"/>
    <xf numFmtId="3" fontId="7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/>
    </xf>
    <xf numFmtId="9" fontId="7" fillId="0" borderId="2" xfId="2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9" fontId="7" fillId="0" borderId="4" xfId="2" applyFont="1" applyBorder="1" applyAlignment="1">
      <alignment horizontal="center" vertical="center"/>
    </xf>
    <xf numFmtId="9" fontId="7" fillId="0" borderId="5" xfId="2" applyFont="1" applyBorder="1" applyAlignment="1">
      <alignment horizontal="center" vertical="center"/>
    </xf>
    <xf numFmtId="9" fontId="7" fillId="0" borderId="6" xfId="2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9" fontId="7" fillId="0" borderId="7" xfId="2" applyFont="1" applyBorder="1" applyAlignment="1">
      <alignment horizontal="center" vertical="center"/>
    </xf>
    <xf numFmtId="9" fontId="7" fillId="0" borderId="8" xfId="2" applyFont="1" applyBorder="1" applyAlignment="1">
      <alignment horizontal="center" vertical="center"/>
    </xf>
    <xf numFmtId="9" fontId="7" fillId="0" borderId="9" xfId="2" applyNumberFormat="1" applyFont="1" applyBorder="1" applyAlignment="1">
      <alignment horizontal="center" vertical="center"/>
    </xf>
    <xf numFmtId="9" fontId="7" fillId="0" borderId="3" xfId="2" applyNumberFormat="1" applyFont="1" applyBorder="1" applyAlignment="1">
      <alignment horizontal="center" vertical="center"/>
    </xf>
    <xf numFmtId="10" fontId="7" fillId="3" borderId="6" xfId="2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9" fontId="7" fillId="0" borderId="20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21" xfId="0" applyNumberFormat="1" applyFont="1" applyBorder="1" applyAlignment="1">
      <alignment horizontal="center" wrapText="1"/>
    </xf>
    <xf numFmtId="3" fontId="5" fillId="0" borderId="22" xfId="0" applyNumberFormat="1" applyFont="1" applyBorder="1" applyAlignment="1">
      <alignment horizontal="center" wrapText="1"/>
    </xf>
    <xf numFmtId="0" fontId="9" fillId="4" borderId="23" xfId="0" applyFont="1" applyFill="1" applyBorder="1" applyAlignment="1">
      <alignment horizontal="center" wrapText="1"/>
    </xf>
    <xf numFmtId="3" fontId="5" fillId="0" borderId="0" xfId="1" quotePrefix="1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0" xfId="0" applyFont="1"/>
    <xf numFmtId="0" fontId="7" fillId="0" borderId="12" xfId="0" applyFont="1" applyBorder="1" applyAlignment="1">
      <alignment horizontal="center" vertical="center"/>
    </xf>
    <xf numFmtId="9" fontId="7" fillId="0" borderId="25" xfId="2" applyFont="1" applyBorder="1" applyAlignment="1">
      <alignment horizontal="center" vertical="center"/>
    </xf>
    <xf numFmtId="9" fontId="7" fillId="0" borderId="12" xfId="2" applyFont="1" applyBorder="1" applyAlignment="1">
      <alignment horizontal="center" vertical="center"/>
    </xf>
    <xf numFmtId="0" fontId="7" fillId="0" borderId="0" xfId="0" applyFont="1"/>
    <xf numFmtId="0" fontId="10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/>
    <xf numFmtId="0" fontId="7" fillId="0" borderId="0" xfId="0" applyFont="1" applyBorder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3" fontId="12" fillId="0" borderId="0" xfId="0" applyNumberFormat="1" applyFont="1"/>
    <xf numFmtId="3" fontId="14" fillId="0" borderId="0" xfId="0" applyNumberFormat="1" applyFont="1"/>
    <xf numFmtId="3" fontId="14" fillId="0" borderId="25" xfId="0" applyNumberFormat="1" applyFont="1" applyBorder="1"/>
    <xf numFmtId="3" fontId="14" fillId="0" borderId="20" xfId="0" applyNumberFormat="1" applyFont="1" applyBorder="1"/>
    <xf numFmtId="3" fontId="14" fillId="0" borderId="12" xfId="0" applyNumberFormat="1" applyFont="1" applyBorder="1"/>
    <xf numFmtId="3" fontId="5" fillId="2" borderId="28" xfId="0" applyNumberFormat="1" applyFont="1" applyFill="1" applyBorder="1" applyAlignment="1" applyProtection="1">
      <alignment horizontal="center"/>
      <protection locked="0"/>
    </xf>
    <xf numFmtId="3" fontId="5" fillId="0" borderId="29" xfId="0" applyNumberFormat="1" applyFont="1" applyBorder="1" applyAlignment="1">
      <alignment horizontal="center"/>
    </xf>
    <xf numFmtId="3" fontId="5" fillId="2" borderId="27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6" fillId="0" borderId="29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33" xfId="1" quotePrefix="1" applyNumberFormat="1" applyFont="1" applyBorder="1" applyAlignment="1">
      <alignment horizontal="center"/>
    </xf>
    <xf numFmtId="3" fontId="5" fillId="0" borderId="29" xfId="1" quotePrefix="1" applyNumberFormat="1" applyFont="1" applyBorder="1" applyAlignment="1">
      <alignment horizontal="center"/>
    </xf>
    <xf numFmtId="3" fontId="5" fillId="0" borderId="34" xfId="1" quotePrefix="1" applyNumberFormat="1" applyFont="1" applyBorder="1" applyAlignment="1">
      <alignment horizontal="center"/>
    </xf>
    <xf numFmtId="3" fontId="5" fillId="0" borderId="31" xfId="1" quotePrefix="1" applyNumberFormat="1" applyFont="1" applyBorder="1" applyAlignment="1">
      <alignment horizontal="center"/>
    </xf>
    <xf numFmtId="3" fontId="6" fillId="0" borderId="33" xfId="0" applyNumberFormat="1" applyFont="1" applyBorder="1" applyAlignment="1">
      <alignment horizontal="center"/>
    </xf>
    <xf numFmtId="3" fontId="5" fillId="0" borderId="33" xfId="0" applyNumberFormat="1" applyFont="1" applyBorder="1" applyAlignment="1">
      <alignment horizontal="center"/>
    </xf>
    <xf numFmtId="3" fontId="5" fillId="0" borderId="34" xfId="0" applyNumberFormat="1" applyFont="1" applyBorder="1" applyAlignment="1">
      <alignment horizontal="center"/>
    </xf>
    <xf numFmtId="3" fontId="5" fillId="0" borderId="35" xfId="0" applyNumberFormat="1" applyFont="1" applyBorder="1" applyAlignment="1">
      <alignment horizontal="center" wrapText="1"/>
    </xf>
    <xf numFmtId="0" fontId="7" fillId="0" borderId="32" xfId="0" applyFont="1" applyBorder="1" applyAlignment="1">
      <alignment horizontal="center"/>
    </xf>
    <xf numFmtId="0" fontId="15" fillId="0" borderId="0" xfId="0" applyFont="1"/>
    <xf numFmtId="0" fontId="8" fillId="0" borderId="0" xfId="0" applyFont="1" applyAlignment="1">
      <alignment horizontal="right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/>
    </xf>
    <xf numFmtId="3" fontId="7" fillId="0" borderId="40" xfId="0" quotePrefix="1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3" fontId="5" fillId="0" borderId="44" xfId="0" applyNumberFormat="1" applyFont="1" applyBorder="1" applyAlignment="1">
      <alignment horizontal="center" wrapText="1"/>
    </xf>
    <xf numFmtId="0" fontId="7" fillId="0" borderId="0" xfId="0" quotePrefix="1" applyNumberFormat="1" applyFont="1" applyBorder="1" applyAlignment="1">
      <alignment horizontal="center"/>
    </xf>
    <xf numFmtId="3" fontId="7" fillId="0" borderId="45" xfId="0" quotePrefix="1" applyNumberFormat="1" applyFont="1" applyBorder="1" applyAlignment="1">
      <alignment horizontal="center"/>
    </xf>
    <xf numFmtId="3" fontId="7" fillId="0" borderId="0" xfId="0" quotePrefix="1" applyNumberFormat="1" applyFont="1" applyBorder="1" applyAlignment="1">
      <alignment horizontal="center"/>
    </xf>
    <xf numFmtId="3" fontId="7" fillId="0" borderId="24" xfId="0" quotePrefix="1" applyNumberFormat="1" applyFont="1" applyBorder="1" applyAlignment="1">
      <alignment horizontal="center"/>
    </xf>
    <xf numFmtId="3" fontId="7" fillId="0" borderId="29" xfId="0" quotePrefix="1" applyNumberFormat="1" applyFont="1" applyBorder="1" applyAlignment="1">
      <alignment horizontal="center"/>
    </xf>
    <xf numFmtId="3" fontId="5" fillId="0" borderId="32" xfId="1" quotePrefix="1" applyNumberFormat="1" applyFont="1" applyBorder="1" applyAlignment="1">
      <alignment horizontal="center"/>
    </xf>
    <xf numFmtId="3" fontId="5" fillId="0" borderId="46" xfId="1" quotePrefix="1" applyNumberFormat="1" applyFont="1" applyBorder="1" applyAlignment="1">
      <alignment horizontal="center"/>
    </xf>
    <xf numFmtId="3" fontId="5" fillId="0" borderId="47" xfId="1" quotePrefix="1" applyNumberFormat="1" applyFont="1" applyBorder="1" applyAlignment="1">
      <alignment horizontal="center"/>
    </xf>
    <xf numFmtId="3" fontId="5" fillId="0" borderId="32" xfId="0" applyNumberFormat="1" applyFont="1" applyBorder="1" applyAlignment="1">
      <alignment horizontal="center"/>
    </xf>
    <xf numFmtId="3" fontId="5" fillId="0" borderId="46" xfId="0" applyNumberFormat="1" applyFont="1" applyBorder="1" applyAlignment="1">
      <alignment horizontal="center"/>
    </xf>
    <xf numFmtId="3" fontId="5" fillId="0" borderId="47" xfId="0" applyNumberFormat="1" applyFont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36" xfId="0" applyNumberFormat="1" applyFont="1" applyBorder="1" applyAlignment="1">
      <alignment horizontal="center" wrapText="1"/>
    </xf>
    <xf numFmtId="3" fontId="7" fillId="0" borderId="37" xfId="0" applyNumberFormat="1" applyFont="1" applyBorder="1" applyAlignment="1">
      <alignment horizontal="center" wrapText="1"/>
    </xf>
    <xf numFmtId="3" fontId="7" fillId="0" borderId="39" xfId="0" applyNumberFormat="1" applyFont="1" applyBorder="1" applyAlignment="1">
      <alignment horizontal="center" wrapText="1"/>
    </xf>
    <xf numFmtId="3" fontId="7" fillId="0" borderId="38" xfId="0" applyNumberFormat="1" applyFont="1" applyBorder="1" applyAlignment="1">
      <alignment horizontal="center" wrapText="1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 applyProtection="1">
      <alignment horizontal="center"/>
      <protection locked="0"/>
    </xf>
    <xf numFmtId="0" fontId="10" fillId="0" borderId="21" xfId="0" applyFont="1" applyFill="1" applyBorder="1" applyAlignment="1" applyProtection="1">
      <alignment horizontal="center"/>
      <protection locked="0"/>
    </xf>
    <xf numFmtId="0" fontId="10" fillId="0" borderId="22" xfId="0" applyFont="1" applyFill="1" applyBorder="1" applyAlignment="1" applyProtection="1">
      <alignment horizontal="center"/>
      <protection locked="0"/>
    </xf>
    <xf numFmtId="0" fontId="7" fillId="5" borderId="0" xfId="0" applyFont="1" applyFill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A2" sqref="A2"/>
    </sheetView>
  </sheetViews>
  <sheetFormatPr defaultColWidth="9.109375" defaultRowHeight="15.6" x14ac:dyDescent="0.6"/>
  <cols>
    <col min="1" max="5" width="9.109375" style="2"/>
    <col min="6" max="6" width="11.6640625" style="2" customWidth="1"/>
    <col min="7" max="16384" width="9.109375" style="2"/>
  </cols>
  <sheetData>
    <row r="1" spans="1:6" x14ac:dyDescent="0.6">
      <c r="A1" s="1" t="s">
        <v>8</v>
      </c>
    </row>
    <row r="3" spans="1:6" x14ac:dyDescent="0.6">
      <c r="A3" s="1" t="s">
        <v>9</v>
      </c>
    </row>
    <row r="4" spans="1:6" x14ac:dyDescent="0.6">
      <c r="A4" s="2" t="s">
        <v>10</v>
      </c>
    </row>
    <row r="5" spans="1:6" x14ac:dyDescent="0.6">
      <c r="A5" s="2" t="s">
        <v>11</v>
      </c>
    </row>
    <row r="6" spans="1:6" x14ac:dyDescent="0.6">
      <c r="A6" s="2" t="s">
        <v>20</v>
      </c>
    </row>
    <row r="7" spans="1:6" x14ac:dyDescent="0.6">
      <c r="B7" s="2" t="s">
        <v>12</v>
      </c>
    </row>
    <row r="8" spans="1:6" x14ac:dyDescent="0.6">
      <c r="B8" s="2" t="s">
        <v>13</v>
      </c>
    </row>
    <row r="9" spans="1:6" x14ac:dyDescent="0.6">
      <c r="B9" s="2" t="s">
        <v>14</v>
      </c>
    </row>
    <row r="11" spans="1:6" x14ac:dyDescent="0.6">
      <c r="A11" s="1" t="s">
        <v>15</v>
      </c>
      <c r="B11" s="2" t="s">
        <v>16</v>
      </c>
    </row>
    <row r="12" spans="1:6" x14ac:dyDescent="0.6">
      <c r="B12" s="2" t="s">
        <v>17</v>
      </c>
      <c r="F12" s="3" t="s">
        <v>19</v>
      </c>
    </row>
    <row r="14" spans="1:6" x14ac:dyDescent="0.6">
      <c r="A14" s="1" t="s">
        <v>18</v>
      </c>
    </row>
    <row r="15" spans="1:6" x14ac:dyDescent="0.6">
      <c r="B15" s="2" t="s">
        <v>56</v>
      </c>
    </row>
  </sheetData>
  <sheetProtection sheet="1" objects="1" scenarios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74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3" sqref="A3"/>
    </sheetView>
  </sheetViews>
  <sheetFormatPr defaultColWidth="6.77734375" defaultRowHeight="11.7" x14ac:dyDescent="0.45"/>
  <cols>
    <col min="1" max="1" width="6.109375" style="36" bestFit="1" customWidth="1"/>
    <col min="2" max="2" width="4.77734375" style="36" bestFit="1" customWidth="1"/>
    <col min="3" max="5" width="6.21875" style="36" customWidth="1"/>
    <col min="6" max="6" width="4.77734375" style="36" customWidth="1"/>
    <col min="7" max="7" width="6.21875" style="43" customWidth="1"/>
    <col min="8" max="10" width="6.21875" style="36" customWidth="1"/>
    <col min="11" max="11" width="5.109375" style="36" customWidth="1"/>
    <col min="12" max="15" width="6.21875" style="36" customWidth="1"/>
    <col min="16" max="16" width="5.44140625" style="36" customWidth="1"/>
    <col min="17" max="17" width="6.21875" style="43" customWidth="1"/>
    <col min="18" max="25" width="6.21875" style="36" customWidth="1"/>
    <col min="26" max="26" width="6.77734375" style="5"/>
    <col min="27" max="27" width="3.44140625" style="5" bestFit="1" customWidth="1"/>
    <col min="28" max="29" width="6.5546875" style="5" customWidth="1"/>
    <col min="30" max="30" width="3.5546875" style="5" customWidth="1"/>
    <col min="31" max="32" width="6.5546875" style="5" customWidth="1"/>
    <col min="33" max="33" width="3.5546875" style="5" customWidth="1"/>
    <col min="34" max="35" width="6.5546875" style="5" customWidth="1"/>
    <col min="36" max="36" width="3.5546875" style="5" customWidth="1"/>
    <col min="37" max="38" width="6.5546875" style="5" customWidth="1"/>
    <col min="39" max="16384" width="6.77734375" style="5"/>
  </cols>
  <sheetData>
    <row r="1" spans="1:38" ht="13.2" thickBot="1" x14ac:dyDescent="0.55000000000000004">
      <c r="A1" s="77" t="s">
        <v>21</v>
      </c>
      <c r="B1" s="78" t="s">
        <v>22</v>
      </c>
      <c r="C1" s="101" t="s">
        <v>23</v>
      </c>
      <c r="D1" s="102"/>
      <c r="E1" s="102"/>
      <c r="F1" s="102"/>
      <c r="G1" s="103"/>
      <c r="H1" s="104" t="s">
        <v>24</v>
      </c>
      <c r="I1" s="105"/>
      <c r="J1" s="105"/>
      <c r="K1" s="105"/>
      <c r="L1" s="105"/>
      <c r="M1" s="105" t="s">
        <v>25</v>
      </c>
      <c r="N1" s="105"/>
      <c r="O1" s="105"/>
      <c r="P1" s="105"/>
      <c r="Q1" s="105"/>
      <c r="R1" s="105" t="s">
        <v>26</v>
      </c>
      <c r="S1" s="105"/>
      <c r="T1" s="105"/>
      <c r="U1" s="107"/>
      <c r="V1" s="104" t="s">
        <v>27</v>
      </c>
      <c r="W1" s="105"/>
      <c r="X1" s="105"/>
      <c r="Y1" s="106"/>
      <c r="AA1" s="98" t="s">
        <v>28</v>
      </c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100"/>
    </row>
    <row r="2" spans="1:38" s="4" customFormat="1" ht="13.2" thickBot="1" x14ac:dyDescent="0.55000000000000004">
      <c r="A2" s="86" t="s">
        <v>36</v>
      </c>
      <c r="B2" s="87" t="s">
        <v>29</v>
      </c>
      <c r="C2" s="88" t="s">
        <v>0</v>
      </c>
      <c r="D2" s="89" t="s">
        <v>1</v>
      </c>
      <c r="E2" s="89" t="s">
        <v>30</v>
      </c>
      <c r="F2" s="89" t="s">
        <v>31</v>
      </c>
      <c r="G2" s="90" t="s">
        <v>32</v>
      </c>
      <c r="H2" s="89" t="s">
        <v>33</v>
      </c>
      <c r="I2" s="89" t="s">
        <v>1</v>
      </c>
      <c r="J2" s="89" t="s">
        <v>30</v>
      </c>
      <c r="K2" s="89" t="s">
        <v>31</v>
      </c>
      <c r="L2" s="90" t="s">
        <v>32</v>
      </c>
      <c r="M2" s="88" t="s">
        <v>34</v>
      </c>
      <c r="N2" s="89" t="s">
        <v>1</v>
      </c>
      <c r="O2" s="89" t="s">
        <v>30</v>
      </c>
      <c r="P2" s="89" t="s">
        <v>31</v>
      </c>
      <c r="Q2" s="90" t="s">
        <v>32</v>
      </c>
      <c r="R2" s="89" t="s">
        <v>0</v>
      </c>
      <c r="S2" s="89" t="s">
        <v>2</v>
      </c>
      <c r="T2" s="89" t="s">
        <v>32</v>
      </c>
      <c r="U2" s="89" t="s">
        <v>35</v>
      </c>
      <c r="V2" s="88" t="s">
        <v>0</v>
      </c>
      <c r="W2" s="89" t="s">
        <v>2</v>
      </c>
      <c r="X2" s="89" t="s">
        <v>32</v>
      </c>
      <c r="Y2" s="91" t="s">
        <v>35</v>
      </c>
      <c r="AA2" s="39" t="s">
        <v>5</v>
      </c>
      <c r="AB2" s="37">
        <f>'Balanza de 4'!$C$9</f>
        <v>0</v>
      </c>
      <c r="AC2" s="37">
        <f>'Balanza de 4'!$C$10</f>
        <v>-9806.75</v>
      </c>
      <c r="AD2" s="39" t="s">
        <v>4</v>
      </c>
      <c r="AE2" s="37">
        <f>'Balanza de 4'!$D$9</f>
        <v>0</v>
      </c>
      <c r="AF2" s="37">
        <f>'Balanza de 4'!$D$10</f>
        <v>-9806.75</v>
      </c>
      <c r="AG2" s="39" t="s">
        <v>6</v>
      </c>
      <c r="AH2" s="37">
        <f>'Balanza de 4'!$E$9</f>
        <v>0</v>
      </c>
      <c r="AI2" s="37">
        <f>'Balanza de 4'!$E$10</f>
        <v>-9806.75</v>
      </c>
      <c r="AJ2" s="39" t="s">
        <v>7</v>
      </c>
      <c r="AK2" s="37">
        <f>'Balanza de 4'!$F$9</f>
        <v>0</v>
      </c>
      <c r="AL2" s="38">
        <f>'Balanza de 4'!$F$10</f>
        <v>-9806.75</v>
      </c>
    </row>
    <row r="3" spans="1:38" x14ac:dyDescent="0.45">
      <c r="A3" s="62"/>
      <c r="B3" s="92">
        <v>1</v>
      </c>
      <c r="C3" s="93">
        <v>666</v>
      </c>
      <c r="D3" s="92">
        <v>262</v>
      </c>
      <c r="E3" s="92">
        <v>281</v>
      </c>
      <c r="F3" s="92">
        <v>35</v>
      </c>
      <c r="G3" s="94">
        <v>75</v>
      </c>
      <c r="H3" s="92">
        <v>484</v>
      </c>
      <c r="I3" s="92">
        <v>167</v>
      </c>
      <c r="J3" s="92">
        <v>227</v>
      </c>
      <c r="K3" s="92">
        <v>25</v>
      </c>
      <c r="L3" s="92">
        <v>55</v>
      </c>
      <c r="M3" s="93">
        <v>392.28098199999999</v>
      </c>
      <c r="N3" s="92">
        <v>167.47850700000001</v>
      </c>
      <c r="O3" s="92">
        <v>136.51202900000001</v>
      </c>
      <c r="P3" s="92">
        <v>55.000002000000002</v>
      </c>
      <c r="Q3" s="94">
        <v>30.9375</v>
      </c>
      <c r="R3" s="92">
        <v>310.00000899999998</v>
      </c>
      <c r="S3" s="92">
        <v>70.938283999999996</v>
      </c>
      <c r="T3" s="95">
        <v>5.3104930000000001</v>
      </c>
      <c r="U3" s="95">
        <v>4.314775</v>
      </c>
      <c r="V3" s="96">
        <v>187.85867999999999</v>
      </c>
      <c r="W3" s="95">
        <v>30.296558000000001</v>
      </c>
      <c r="X3" s="95">
        <v>1.9914350000000001</v>
      </c>
      <c r="Y3" s="97">
        <v>2.3233410000000001</v>
      </c>
    </row>
    <row r="4" spans="1:38" x14ac:dyDescent="0.45">
      <c r="A4" s="62"/>
      <c r="B4" s="40">
        <v>2</v>
      </c>
      <c r="C4" s="70">
        <v>227</v>
      </c>
      <c r="D4" s="40">
        <v>41</v>
      </c>
      <c r="E4" s="40">
        <v>167</v>
      </c>
      <c r="F4" s="40">
        <v>6</v>
      </c>
      <c r="G4" s="71">
        <v>10</v>
      </c>
      <c r="H4" s="40">
        <v>203</v>
      </c>
      <c r="I4" s="40">
        <v>29</v>
      </c>
      <c r="J4" s="40">
        <v>157</v>
      </c>
      <c r="K4" s="40">
        <v>6</v>
      </c>
      <c r="L4" s="40">
        <v>9</v>
      </c>
      <c r="M4" s="70">
        <v>197.64444800000001</v>
      </c>
      <c r="N4" s="40">
        <v>23.79993</v>
      </c>
      <c r="O4" s="40">
        <v>156.71006399999999</v>
      </c>
      <c r="P4" s="40">
        <v>1.052632</v>
      </c>
      <c r="Q4" s="71">
        <v>15.681818</v>
      </c>
      <c r="R4" s="40">
        <v>162</v>
      </c>
      <c r="S4" s="40">
        <v>28.262789999999999</v>
      </c>
      <c r="T4" s="41">
        <v>0.81900899999999999</v>
      </c>
      <c r="U4" s="41">
        <v>0.65520699999999998</v>
      </c>
      <c r="V4" s="75">
        <v>106.143579</v>
      </c>
      <c r="W4" s="41">
        <v>13.128522</v>
      </c>
      <c r="X4" s="41">
        <v>0.65520699999999998</v>
      </c>
      <c r="Y4" s="61">
        <v>0.32760400000000001</v>
      </c>
    </row>
    <row r="5" spans="1:38" x14ac:dyDescent="0.45">
      <c r="A5" s="62"/>
      <c r="B5" s="40">
        <v>3</v>
      </c>
      <c r="C5" s="70">
        <v>378</v>
      </c>
      <c r="D5" s="40">
        <v>84</v>
      </c>
      <c r="E5" s="40">
        <v>275</v>
      </c>
      <c r="F5" s="40">
        <v>13</v>
      </c>
      <c r="G5" s="71">
        <v>3</v>
      </c>
      <c r="H5" s="40">
        <v>315</v>
      </c>
      <c r="I5" s="40">
        <v>55</v>
      </c>
      <c r="J5" s="40">
        <v>246</v>
      </c>
      <c r="K5" s="40">
        <v>8</v>
      </c>
      <c r="L5" s="40">
        <v>3</v>
      </c>
      <c r="M5" s="70">
        <v>339.89725700000002</v>
      </c>
      <c r="N5" s="40">
        <v>44.715445000000003</v>
      </c>
      <c r="O5" s="40">
        <v>286.99999000000003</v>
      </c>
      <c r="P5" s="40">
        <v>0</v>
      </c>
      <c r="Q5" s="71">
        <v>8.1818179999999998</v>
      </c>
      <c r="R5" s="40">
        <v>200</v>
      </c>
      <c r="S5" s="40">
        <v>34.892333000000001</v>
      </c>
      <c r="T5" s="41">
        <v>1.0111220000000001</v>
      </c>
      <c r="U5" s="41">
        <v>0.80889800000000001</v>
      </c>
      <c r="V5" s="75">
        <v>131.041459</v>
      </c>
      <c r="W5" s="41">
        <v>16.208051999999999</v>
      </c>
      <c r="X5" s="41">
        <v>0.80889800000000001</v>
      </c>
      <c r="Y5" s="61">
        <v>0.404449</v>
      </c>
    </row>
    <row r="6" spans="1:38" x14ac:dyDescent="0.45">
      <c r="A6" s="62"/>
      <c r="B6" s="40">
        <v>4</v>
      </c>
      <c r="C6" s="70">
        <v>832</v>
      </c>
      <c r="D6" s="40">
        <v>293</v>
      </c>
      <c r="E6" s="40">
        <v>406</v>
      </c>
      <c r="F6" s="40">
        <v>58</v>
      </c>
      <c r="G6" s="71">
        <v>41</v>
      </c>
      <c r="H6" s="40">
        <v>614</v>
      </c>
      <c r="I6" s="40">
        <v>180</v>
      </c>
      <c r="J6" s="40">
        <v>331</v>
      </c>
      <c r="K6" s="40">
        <v>45</v>
      </c>
      <c r="L6" s="40">
        <v>37</v>
      </c>
      <c r="M6" s="70">
        <v>507.03031099999998</v>
      </c>
      <c r="N6" s="40">
        <v>180.515762</v>
      </c>
      <c r="O6" s="40">
        <v>199.05498600000001</v>
      </c>
      <c r="P6" s="40">
        <v>99.000004000000004</v>
      </c>
      <c r="Q6" s="71">
        <v>20.8125</v>
      </c>
      <c r="R6" s="40">
        <v>400.97538200000002</v>
      </c>
      <c r="S6" s="40">
        <v>93.683409999999995</v>
      </c>
      <c r="T6" s="41">
        <v>6.6379640000000002</v>
      </c>
      <c r="U6" s="41">
        <v>5.6271050000000002</v>
      </c>
      <c r="V6" s="75">
        <v>241.95379</v>
      </c>
      <c r="W6" s="41">
        <v>39.951560999999998</v>
      </c>
      <c r="X6" s="41">
        <v>2.538449</v>
      </c>
      <c r="Y6" s="61">
        <v>2.9656250000000002</v>
      </c>
    </row>
    <row r="7" spans="1:38" x14ac:dyDescent="0.45">
      <c r="A7" s="60"/>
      <c r="B7" s="40">
        <v>5</v>
      </c>
      <c r="C7" s="70">
        <v>207</v>
      </c>
      <c r="D7" s="40">
        <v>45</v>
      </c>
      <c r="E7" s="40">
        <v>133</v>
      </c>
      <c r="F7" s="40">
        <v>17</v>
      </c>
      <c r="G7" s="71">
        <v>5</v>
      </c>
      <c r="H7" s="40">
        <v>160</v>
      </c>
      <c r="I7" s="40">
        <v>28</v>
      </c>
      <c r="J7" s="40">
        <v>116</v>
      </c>
      <c r="K7" s="40">
        <v>7</v>
      </c>
      <c r="L7" s="40">
        <v>5</v>
      </c>
      <c r="M7" s="70">
        <v>150.08822900000001</v>
      </c>
      <c r="N7" s="40">
        <v>16.301369999999999</v>
      </c>
      <c r="O7" s="40">
        <v>122.484466</v>
      </c>
      <c r="P7" s="40">
        <v>3.6842100000000002</v>
      </c>
      <c r="Q7" s="71">
        <v>1.818182</v>
      </c>
      <c r="R7" s="40">
        <v>139.8622</v>
      </c>
      <c r="S7" s="40">
        <v>42.795994</v>
      </c>
      <c r="T7" s="41">
        <v>1.1023620000000001</v>
      </c>
      <c r="U7" s="41">
        <v>2.2047240000000001</v>
      </c>
      <c r="V7" s="75">
        <v>78.956689999999995</v>
      </c>
      <c r="W7" s="41">
        <v>17.946708000000001</v>
      </c>
      <c r="X7" s="41">
        <v>0.68897600000000003</v>
      </c>
      <c r="Y7" s="61">
        <v>0.82677199999999995</v>
      </c>
    </row>
    <row r="8" spans="1:38" x14ac:dyDescent="0.45">
      <c r="A8" s="62"/>
      <c r="B8" s="40">
        <v>6</v>
      </c>
      <c r="C8" s="70">
        <v>332</v>
      </c>
      <c r="D8" s="40">
        <v>142</v>
      </c>
      <c r="E8" s="40">
        <v>151</v>
      </c>
      <c r="F8" s="40">
        <v>12</v>
      </c>
      <c r="G8" s="71">
        <v>11</v>
      </c>
      <c r="H8" s="40">
        <v>265</v>
      </c>
      <c r="I8" s="40">
        <v>96</v>
      </c>
      <c r="J8" s="40">
        <v>136</v>
      </c>
      <c r="K8" s="40">
        <v>11</v>
      </c>
      <c r="L8" s="40">
        <v>9</v>
      </c>
      <c r="M8" s="70">
        <v>233.33470199999999</v>
      </c>
      <c r="N8" s="40">
        <v>43.846155000000003</v>
      </c>
      <c r="O8" s="40">
        <v>176.48854700000001</v>
      </c>
      <c r="P8" s="40">
        <v>11</v>
      </c>
      <c r="Q8" s="71">
        <v>0</v>
      </c>
      <c r="R8" s="40">
        <v>167.91141200000001</v>
      </c>
      <c r="S8" s="40">
        <v>42.884371000000002</v>
      </c>
      <c r="T8" s="41">
        <v>1.2500530000000001</v>
      </c>
      <c r="U8" s="41">
        <v>1.9925619999999999</v>
      </c>
      <c r="V8" s="75">
        <v>99.532229000000001</v>
      </c>
      <c r="W8" s="41">
        <v>18.317005999999999</v>
      </c>
      <c r="X8" s="41">
        <v>0.75634100000000004</v>
      </c>
      <c r="Y8" s="61">
        <v>0.85651699999999997</v>
      </c>
    </row>
    <row r="9" spans="1:38" x14ac:dyDescent="0.45">
      <c r="A9" s="62"/>
      <c r="B9" s="40">
        <v>7</v>
      </c>
      <c r="C9" s="70">
        <v>239</v>
      </c>
      <c r="D9" s="40">
        <v>79</v>
      </c>
      <c r="E9" s="40">
        <v>143</v>
      </c>
      <c r="F9" s="40">
        <v>3</v>
      </c>
      <c r="G9" s="71">
        <v>3</v>
      </c>
      <c r="H9" s="40">
        <v>179</v>
      </c>
      <c r="I9" s="40">
        <v>49</v>
      </c>
      <c r="J9" s="40">
        <v>119</v>
      </c>
      <c r="K9" s="40">
        <v>1</v>
      </c>
      <c r="L9" s="40">
        <v>3</v>
      </c>
      <c r="M9" s="70">
        <v>186.852554</v>
      </c>
      <c r="N9" s="40">
        <v>39.837398999999998</v>
      </c>
      <c r="O9" s="40">
        <v>138.833336</v>
      </c>
      <c r="P9" s="40">
        <v>0</v>
      </c>
      <c r="Q9" s="71">
        <v>8.1818179999999998</v>
      </c>
      <c r="R9" s="40">
        <v>103.999996</v>
      </c>
      <c r="S9" s="40">
        <v>18.144013000000001</v>
      </c>
      <c r="T9" s="41">
        <v>0.52578400000000003</v>
      </c>
      <c r="U9" s="41">
        <v>0.42062699999999997</v>
      </c>
      <c r="V9" s="75">
        <v>68.141555999999994</v>
      </c>
      <c r="W9" s="41">
        <v>8.4281869999999994</v>
      </c>
      <c r="X9" s="41">
        <v>0.42062699999999997</v>
      </c>
      <c r="Y9" s="61">
        <v>0.210313</v>
      </c>
    </row>
    <row r="10" spans="1:38" x14ac:dyDescent="0.45">
      <c r="A10" s="62"/>
      <c r="B10" s="40">
        <v>8</v>
      </c>
      <c r="C10" s="70">
        <v>152</v>
      </c>
      <c r="D10" s="40">
        <v>28</v>
      </c>
      <c r="E10" s="40">
        <v>115</v>
      </c>
      <c r="F10" s="40">
        <v>2</v>
      </c>
      <c r="G10" s="71">
        <v>4</v>
      </c>
      <c r="H10" s="40">
        <v>118</v>
      </c>
      <c r="I10" s="40">
        <v>17</v>
      </c>
      <c r="J10" s="40">
        <v>97</v>
      </c>
      <c r="K10" s="40">
        <v>1</v>
      </c>
      <c r="L10" s="40">
        <v>2</v>
      </c>
      <c r="M10" s="70">
        <v>132.442351</v>
      </c>
      <c r="N10" s="40">
        <v>13.821137</v>
      </c>
      <c r="O10" s="40">
        <v>113.166669</v>
      </c>
      <c r="P10" s="40">
        <v>0</v>
      </c>
      <c r="Q10" s="71">
        <v>5.4545450000000004</v>
      </c>
      <c r="R10" s="40">
        <v>106.000011</v>
      </c>
      <c r="S10" s="40">
        <v>18.492939</v>
      </c>
      <c r="T10" s="41">
        <v>0.53589500000000001</v>
      </c>
      <c r="U10" s="41">
        <v>0.42871599999999999</v>
      </c>
      <c r="V10" s="75">
        <v>69.451981000000004</v>
      </c>
      <c r="W10" s="41">
        <v>8.5902689999999993</v>
      </c>
      <c r="X10" s="41">
        <v>0.42871599999999999</v>
      </c>
      <c r="Y10" s="61">
        <v>0.21435799999999999</v>
      </c>
    </row>
    <row r="11" spans="1:38" x14ac:dyDescent="0.45">
      <c r="A11" s="60"/>
      <c r="B11" s="40">
        <v>9</v>
      </c>
      <c r="C11" s="70">
        <v>490</v>
      </c>
      <c r="D11" s="40">
        <v>183</v>
      </c>
      <c r="E11" s="40">
        <v>257</v>
      </c>
      <c r="F11" s="40">
        <v>16</v>
      </c>
      <c r="G11" s="71">
        <v>20</v>
      </c>
      <c r="H11" s="40">
        <v>358</v>
      </c>
      <c r="I11" s="40">
        <v>104</v>
      </c>
      <c r="J11" s="40">
        <v>219</v>
      </c>
      <c r="K11" s="40">
        <v>10</v>
      </c>
      <c r="L11" s="40">
        <v>12</v>
      </c>
      <c r="M11" s="70">
        <v>301.12706800000001</v>
      </c>
      <c r="N11" s="40">
        <v>80.452830000000006</v>
      </c>
      <c r="O11" s="40">
        <v>198.56514300000001</v>
      </c>
      <c r="P11" s="40">
        <v>0</v>
      </c>
      <c r="Q11" s="71">
        <v>10.909091</v>
      </c>
      <c r="R11" s="40">
        <v>232.99999800000001</v>
      </c>
      <c r="S11" s="40">
        <v>40.649568000000002</v>
      </c>
      <c r="T11" s="41">
        <v>1.1779580000000001</v>
      </c>
      <c r="U11" s="41">
        <v>0.94236600000000004</v>
      </c>
      <c r="V11" s="75">
        <v>152.663298</v>
      </c>
      <c r="W11" s="41">
        <v>18.882380999999999</v>
      </c>
      <c r="X11" s="41">
        <v>0.94236600000000004</v>
      </c>
      <c r="Y11" s="61">
        <v>0.47118300000000002</v>
      </c>
    </row>
    <row r="12" spans="1:38" x14ac:dyDescent="0.45">
      <c r="A12" s="62"/>
      <c r="B12" s="40">
        <v>10</v>
      </c>
      <c r="C12" s="70">
        <v>288</v>
      </c>
      <c r="D12" s="40">
        <v>95</v>
      </c>
      <c r="E12" s="40">
        <v>186</v>
      </c>
      <c r="F12" s="40">
        <v>4</v>
      </c>
      <c r="G12" s="71">
        <v>1</v>
      </c>
      <c r="H12" s="40">
        <v>221</v>
      </c>
      <c r="I12" s="40">
        <v>61</v>
      </c>
      <c r="J12" s="40">
        <v>155</v>
      </c>
      <c r="K12" s="40">
        <v>2</v>
      </c>
      <c r="L12" s="40">
        <v>1</v>
      </c>
      <c r="M12" s="70">
        <v>190.03474499999999</v>
      </c>
      <c r="N12" s="40">
        <v>47.188679999999998</v>
      </c>
      <c r="O12" s="40">
        <v>140.53697600000001</v>
      </c>
      <c r="P12" s="40">
        <v>0</v>
      </c>
      <c r="Q12" s="71">
        <v>0.90909099999999998</v>
      </c>
      <c r="R12" s="40">
        <v>136.000001</v>
      </c>
      <c r="S12" s="40">
        <v>36.357971999999997</v>
      </c>
      <c r="T12" s="41">
        <v>1.740157</v>
      </c>
      <c r="U12" s="41">
        <v>2.409449</v>
      </c>
      <c r="V12" s="75">
        <v>72.417323999999994</v>
      </c>
      <c r="W12" s="41">
        <v>14.304776</v>
      </c>
      <c r="X12" s="41">
        <v>0.53543300000000005</v>
      </c>
      <c r="Y12" s="61">
        <v>1.4724410000000001</v>
      </c>
    </row>
    <row r="13" spans="1:38" x14ac:dyDescent="0.45">
      <c r="A13" s="62"/>
      <c r="B13" s="40">
        <v>11</v>
      </c>
      <c r="C13" s="70">
        <v>373</v>
      </c>
      <c r="D13" s="40">
        <v>138</v>
      </c>
      <c r="E13" s="40">
        <v>224</v>
      </c>
      <c r="F13" s="40">
        <v>0</v>
      </c>
      <c r="G13" s="71">
        <v>10</v>
      </c>
      <c r="H13" s="40">
        <v>304</v>
      </c>
      <c r="I13" s="40">
        <v>100</v>
      </c>
      <c r="J13" s="40">
        <v>194</v>
      </c>
      <c r="K13" s="40">
        <v>0</v>
      </c>
      <c r="L13" s="40">
        <v>9</v>
      </c>
      <c r="M13" s="70">
        <v>262.83819499999998</v>
      </c>
      <c r="N13" s="40">
        <v>77.358492999999996</v>
      </c>
      <c r="O13" s="40">
        <v>175.897884</v>
      </c>
      <c r="P13" s="40">
        <v>0</v>
      </c>
      <c r="Q13" s="71">
        <v>8.1818190000000008</v>
      </c>
      <c r="R13" s="40">
        <v>165.99999099999999</v>
      </c>
      <c r="S13" s="40">
        <v>44.378110999999997</v>
      </c>
      <c r="T13" s="41">
        <v>2.1240160000000001</v>
      </c>
      <c r="U13" s="41">
        <v>2.9409450000000001</v>
      </c>
      <c r="V13" s="75">
        <v>88.391727000000003</v>
      </c>
      <c r="W13" s="41">
        <v>17.460239999999999</v>
      </c>
      <c r="X13" s="41">
        <v>0.65354299999999999</v>
      </c>
      <c r="Y13" s="61">
        <v>1.7972440000000001</v>
      </c>
    </row>
    <row r="14" spans="1:38" x14ac:dyDescent="0.45">
      <c r="A14" s="62"/>
      <c r="B14" s="40">
        <v>12</v>
      </c>
      <c r="C14" s="70">
        <v>297</v>
      </c>
      <c r="D14" s="40">
        <v>112</v>
      </c>
      <c r="E14" s="40">
        <v>148</v>
      </c>
      <c r="F14" s="40">
        <v>22</v>
      </c>
      <c r="G14" s="71">
        <v>2</v>
      </c>
      <c r="H14" s="40">
        <v>242</v>
      </c>
      <c r="I14" s="40">
        <v>89</v>
      </c>
      <c r="J14" s="40">
        <v>123</v>
      </c>
      <c r="K14" s="40">
        <v>18</v>
      </c>
      <c r="L14" s="40">
        <v>2</v>
      </c>
      <c r="M14" s="70">
        <v>220.267359</v>
      </c>
      <c r="N14" s="40">
        <v>40.649039999999999</v>
      </c>
      <c r="O14" s="40">
        <v>159.61831900000001</v>
      </c>
      <c r="P14" s="40">
        <v>18</v>
      </c>
      <c r="Q14" s="71">
        <v>0</v>
      </c>
      <c r="R14" s="40">
        <v>135.99999099999999</v>
      </c>
      <c r="S14" s="40">
        <v>36.357968999999997</v>
      </c>
      <c r="T14" s="41">
        <v>1.740157</v>
      </c>
      <c r="U14" s="41">
        <v>2.409449</v>
      </c>
      <c r="V14" s="75">
        <v>72.417317999999995</v>
      </c>
      <c r="W14" s="41">
        <v>14.304774999999999</v>
      </c>
      <c r="X14" s="41">
        <v>0.53543300000000005</v>
      </c>
      <c r="Y14" s="61">
        <v>1.4724410000000001</v>
      </c>
    </row>
    <row r="15" spans="1:38" x14ac:dyDescent="0.45">
      <c r="A15" s="60"/>
      <c r="B15" s="40">
        <v>13</v>
      </c>
      <c r="C15" s="70">
        <v>205</v>
      </c>
      <c r="D15" s="40">
        <v>84</v>
      </c>
      <c r="E15" s="40">
        <v>107</v>
      </c>
      <c r="F15" s="40">
        <v>7</v>
      </c>
      <c r="G15" s="71">
        <v>0</v>
      </c>
      <c r="H15" s="40">
        <v>163</v>
      </c>
      <c r="I15" s="40">
        <v>56</v>
      </c>
      <c r="J15" s="40">
        <v>96</v>
      </c>
      <c r="K15" s="40">
        <v>7</v>
      </c>
      <c r="L15" s="40">
        <v>0</v>
      </c>
      <c r="M15" s="70">
        <v>140.05341000000001</v>
      </c>
      <c r="N15" s="40">
        <v>32.602739999999997</v>
      </c>
      <c r="O15" s="40">
        <v>101.366461</v>
      </c>
      <c r="P15" s="40">
        <v>3.6842109999999999</v>
      </c>
      <c r="Q15" s="71">
        <v>0</v>
      </c>
      <c r="R15" s="40">
        <v>96.957687000000007</v>
      </c>
      <c r="S15" s="40">
        <v>27.580739999999999</v>
      </c>
      <c r="T15" s="41">
        <v>1.029528</v>
      </c>
      <c r="U15" s="41">
        <v>1.633858</v>
      </c>
      <c r="V15" s="75">
        <v>53.004927000000002</v>
      </c>
      <c r="W15" s="41">
        <v>11.192042000000001</v>
      </c>
      <c r="X15" s="41">
        <v>0.42421300000000001</v>
      </c>
      <c r="Y15" s="61">
        <v>0.83858299999999997</v>
      </c>
    </row>
    <row r="16" spans="1:38" x14ac:dyDescent="0.45">
      <c r="A16" s="62"/>
      <c r="B16" s="40">
        <v>14</v>
      </c>
      <c r="C16" s="70">
        <v>203</v>
      </c>
      <c r="D16" s="40">
        <v>93</v>
      </c>
      <c r="E16" s="40">
        <v>83</v>
      </c>
      <c r="F16" s="40">
        <v>12</v>
      </c>
      <c r="G16" s="71">
        <v>15</v>
      </c>
      <c r="H16" s="40">
        <v>142</v>
      </c>
      <c r="I16" s="40">
        <v>56</v>
      </c>
      <c r="J16" s="40">
        <v>68</v>
      </c>
      <c r="K16" s="40">
        <v>7</v>
      </c>
      <c r="L16" s="40">
        <v>11</v>
      </c>
      <c r="M16" s="70">
        <v>128.78761900000001</v>
      </c>
      <c r="N16" s="40">
        <v>49.189186999999997</v>
      </c>
      <c r="O16" s="40">
        <v>63.216079000000001</v>
      </c>
      <c r="P16" s="40">
        <v>7</v>
      </c>
      <c r="Q16" s="71">
        <v>9.3823530000000002</v>
      </c>
      <c r="R16" s="40">
        <v>100.900593</v>
      </c>
      <c r="S16" s="40">
        <v>30.874254000000001</v>
      </c>
      <c r="T16" s="41">
        <v>0.79527599999999998</v>
      </c>
      <c r="U16" s="41">
        <v>1.590551</v>
      </c>
      <c r="V16" s="75">
        <v>56.961615999999999</v>
      </c>
      <c r="W16" s="41">
        <v>12.947269</v>
      </c>
      <c r="X16" s="41">
        <v>0.49704700000000002</v>
      </c>
      <c r="Y16" s="61">
        <v>0.59645700000000001</v>
      </c>
    </row>
    <row r="17" spans="1:25" x14ac:dyDescent="0.45">
      <c r="A17" s="62"/>
      <c r="B17" s="40">
        <v>15</v>
      </c>
      <c r="C17" s="70">
        <v>744</v>
      </c>
      <c r="D17" s="40">
        <v>259</v>
      </c>
      <c r="E17" s="40">
        <v>372</v>
      </c>
      <c r="F17" s="40">
        <v>54</v>
      </c>
      <c r="G17" s="71">
        <v>29</v>
      </c>
      <c r="H17" s="40">
        <v>585</v>
      </c>
      <c r="I17" s="40">
        <v>166</v>
      </c>
      <c r="J17" s="40">
        <v>330</v>
      </c>
      <c r="K17" s="40">
        <v>43</v>
      </c>
      <c r="L17" s="40">
        <v>23</v>
      </c>
      <c r="M17" s="70">
        <v>600.21235200000001</v>
      </c>
      <c r="N17" s="40">
        <v>145.81080800000001</v>
      </c>
      <c r="O17" s="40">
        <v>306.78392000000002</v>
      </c>
      <c r="P17" s="40">
        <v>43</v>
      </c>
      <c r="Q17" s="71">
        <v>19.617647000000002</v>
      </c>
      <c r="R17" s="40">
        <v>324.92421000000002</v>
      </c>
      <c r="S17" s="40">
        <v>80.288422999999995</v>
      </c>
      <c r="T17" s="41">
        <v>4.8546930000000001</v>
      </c>
      <c r="U17" s="41">
        <v>4.6644189999999996</v>
      </c>
      <c r="V17" s="75">
        <v>193.71312</v>
      </c>
      <c r="W17" s="41">
        <v>34.107934999999998</v>
      </c>
      <c r="X17" s="41">
        <v>1.9720850000000001</v>
      </c>
      <c r="Y17" s="61">
        <v>2.3133970000000001</v>
      </c>
    </row>
    <row r="18" spans="1:25" x14ac:dyDescent="0.45">
      <c r="A18" s="62"/>
      <c r="B18" s="40">
        <v>16</v>
      </c>
      <c r="C18" s="70">
        <v>748</v>
      </c>
      <c r="D18" s="40">
        <v>269</v>
      </c>
      <c r="E18" s="40">
        <v>426</v>
      </c>
      <c r="F18" s="40">
        <v>16</v>
      </c>
      <c r="G18" s="71">
        <v>16</v>
      </c>
      <c r="H18" s="40">
        <v>587</v>
      </c>
      <c r="I18" s="40">
        <v>180</v>
      </c>
      <c r="J18" s="40">
        <v>367</v>
      </c>
      <c r="K18" s="40">
        <v>14</v>
      </c>
      <c r="L18" s="40">
        <v>14</v>
      </c>
      <c r="M18" s="70">
        <v>530.18705799999998</v>
      </c>
      <c r="N18" s="40">
        <v>147.826087</v>
      </c>
      <c r="O18" s="40">
        <v>358.31360899999999</v>
      </c>
      <c r="P18" s="40">
        <v>2.947368</v>
      </c>
      <c r="Q18" s="71">
        <v>17.5</v>
      </c>
      <c r="R18" s="40">
        <v>437.000001</v>
      </c>
      <c r="S18" s="40">
        <v>123.20790100000001</v>
      </c>
      <c r="T18" s="41">
        <v>4.7707420000000003</v>
      </c>
      <c r="U18" s="41">
        <v>5.7248910000000004</v>
      </c>
      <c r="V18" s="75">
        <v>265.253266</v>
      </c>
      <c r="W18" s="41">
        <v>52.044716000000001</v>
      </c>
      <c r="X18" s="41">
        <v>2.8624450000000001</v>
      </c>
      <c r="Y18" s="61">
        <v>1.9082969999999999</v>
      </c>
    </row>
    <row r="19" spans="1:25" x14ac:dyDescent="0.45">
      <c r="A19" s="60"/>
      <c r="B19" s="40">
        <v>17</v>
      </c>
      <c r="C19" s="70">
        <v>422</v>
      </c>
      <c r="D19" s="40">
        <v>151</v>
      </c>
      <c r="E19" s="40">
        <v>186</v>
      </c>
      <c r="F19" s="40">
        <v>26</v>
      </c>
      <c r="G19" s="71">
        <v>41</v>
      </c>
      <c r="H19" s="40">
        <v>332</v>
      </c>
      <c r="I19" s="40">
        <v>101</v>
      </c>
      <c r="J19" s="40">
        <v>170</v>
      </c>
      <c r="K19" s="40">
        <v>16</v>
      </c>
      <c r="L19" s="40">
        <v>28</v>
      </c>
      <c r="M19" s="70">
        <v>300.28627</v>
      </c>
      <c r="N19" s="40">
        <v>114.032252</v>
      </c>
      <c r="O19" s="40">
        <v>134.38735</v>
      </c>
      <c r="P19" s="40">
        <v>2.6666669999999999</v>
      </c>
      <c r="Q19" s="71">
        <v>24.000001000000001</v>
      </c>
      <c r="R19" s="40">
        <v>209.00000399999999</v>
      </c>
      <c r="S19" s="40">
        <v>44.264102999999999</v>
      </c>
      <c r="T19" s="41">
        <v>1.706755</v>
      </c>
      <c r="U19" s="41">
        <v>1.9937499999999999</v>
      </c>
      <c r="V19" s="75">
        <v>126.629255</v>
      </c>
      <c r="W19" s="41">
        <v>18.965335</v>
      </c>
      <c r="X19" s="41">
        <v>0.83626999999999996</v>
      </c>
      <c r="Y19" s="61">
        <v>1.162229</v>
      </c>
    </row>
    <row r="20" spans="1:25" x14ac:dyDescent="0.45">
      <c r="A20" s="62"/>
      <c r="B20" s="40">
        <v>18</v>
      </c>
      <c r="C20" s="70">
        <v>85</v>
      </c>
      <c r="D20" s="40">
        <v>28</v>
      </c>
      <c r="E20" s="40">
        <v>50</v>
      </c>
      <c r="F20" s="40">
        <v>3</v>
      </c>
      <c r="G20" s="71">
        <v>1</v>
      </c>
      <c r="H20" s="40">
        <v>69</v>
      </c>
      <c r="I20" s="40">
        <v>17</v>
      </c>
      <c r="J20" s="40">
        <v>45</v>
      </c>
      <c r="K20" s="40">
        <v>3</v>
      </c>
      <c r="L20" s="40">
        <v>1</v>
      </c>
      <c r="M20" s="70">
        <v>58.657147000000002</v>
      </c>
      <c r="N20" s="40">
        <v>19.193548</v>
      </c>
      <c r="O20" s="40">
        <v>35.573123000000002</v>
      </c>
      <c r="P20" s="40">
        <v>0.5</v>
      </c>
      <c r="Q20" s="71">
        <v>0.85714299999999999</v>
      </c>
      <c r="R20" s="40">
        <v>33.999991999999999</v>
      </c>
      <c r="S20" s="40">
        <v>9.0894910000000007</v>
      </c>
      <c r="T20" s="41">
        <v>0.43503900000000001</v>
      </c>
      <c r="U20" s="41">
        <v>0.60236199999999995</v>
      </c>
      <c r="V20" s="75">
        <v>18.104327000000001</v>
      </c>
      <c r="W20" s="41">
        <v>3.576193</v>
      </c>
      <c r="X20" s="41">
        <v>0.133858</v>
      </c>
      <c r="Y20" s="61">
        <v>0.36810999999999999</v>
      </c>
    </row>
    <row r="21" spans="1:25" x14ac:dyDescent="0.45">
      <c r="A21" s="62"/>
      <c r="B21" s="40">
        <v>19</v>
      </c>
      <c r="C21" s="70">
        <v>115</v>
      </c>
      <c r="D21" s="40">
        <v>58</v>
      </c>
      <c r="E21" s="40">
        <v>40</v>
      </c>
      <c r="F21" s="40">
        <v>7</v>
      </c>
      <c r="G21" s="71">
        <v>9</v>
      </c>
      <c r="H21" s="40">
        <v>87</v>
      </c>
      <c r="I21" s="40">
        <v>37</v>
      </c>
      <c r="J21" s="40">
        <v>38</v>
      </c>
      <c r="K21" s="40">
        <v>5</v>
      </c>
      <c r="L21" s="40">
        <v>6</v>
      </c>
      <c r="M21" s="70">
        <v>79.056577000000004</v>
      </c>
      <c r="N21" s="40">
        <v>41.774194000000001</v>
      </c>
      <c r="O21" s="40">
        <v>30.039525999999999</v>
      </c>
      <c r="P21" s="40">
        <v>0.83333299999999999</v>
      </c>
      <c r="Q21" s="71">
        <v>5.1428570000000002</v>
      </c>
      <c r="R21" s="40">
        <v>29.000001999999999</v>
      </c>
      <c r="S21" s="40">
        <v>7.7528040000000003</v>
      </c>
      <c r="T21" s="41">
        <v>0.37106299999999998</v>
      </c>
      <c r="U21" s="41">
        <v>0.51378000000000001</v>
      </c>
      <c r="V21" s="75">
        <v>15.441931</v>
      </c>
      <c r="W21" s="41">
        <v>3.0502829999999999</v>
      </c>
      <c r="X21" s="41">
        <v>0.114173</v>
      </c>
      <c r="Y21" s="61">
        <v>0.31397599999999998</v>
      </c>
    </row>
    <row r="22" spans="1:25" x14ac:dyDescent="0.45">
      <c r="A22" s="62"/>
      <c r="B22" s="40">
        <v>20</v>
      </c>
      <c r="C22" s="70">
        <v>48</v>
      </c>
      <c r="D22" s="40">
        <v>41</v>
      </c>
      <c r="E22" s="40">
        <v>4</v>
      </c>
      <c r="F22" s="40">
        <v>1</v>
      </c>
      <c r="G22" s="71">
        <v>2</v>
      </c>
      <c r="H22" s="40">
        <v>29</v>
      </c>
      <c r="I22" s="40">
        <v>23</v>
      </c>
      <c r="J22" s="40">
        <v>3</v>
      </c>
      <c r="K22" s="40">
        <v>1</v>
      </c>
      <c r="L22" s="40">
        <v>2</v>
      </c>
      <c r="M22" s="70">
        <v>15.397938</v>
      </c>
      <c r="N22" s="40">
        <v>10.504808000000001</v>
      </c>
      <c r="O22" s="40">
        <v>3.8931300000000002</v>
      </c>
      <c r="P22" s="40">
        <v>1</v>
      </c>
      <c r="Q22" s="71">
        <v>0</v>
      </c>
      <c r="R22" s="40">
        <v>24.000003</v>
      </c>
      <c r="S22" s="40">
        <v>6.4161130000000002</v>
      </c>
      <c r="T22" s="41">
        <v>0.307087</v>
      </c>
      <c r="U22" s="41">
        <v>0.42519699999999999</v>
      </c>
      <c r="V22" s="75">
        <v>12.779529</v>
      </c>
      <c r="W22" s="41">
        <v>2.5243720000000001</v>
      </c>
      <c r="X22" s="41">
        <v>9.4488000000000003E-2</v>
      </c>
      <c r="Y22" s="61">
        <v>0.25984299999999999</v>
      </c>
    </row>
    <row r="23" spans="1:25" x14ac:dyDescent="0.45">
      <c r="A23" s="60"/>
      <c r="B23" s="40">
        <v>21</v>
      </c>
      <c r="C23" s="70">
        <v>251</v>
      </c>
      <c r="D23" s="40">
        <v>95</v>
      </c>
      <c r="E23" s="40">
        <v>133</v>
      </c>
      <c r="F23" s="40">
        <v>7</v>
      </c>
      <c r="G23" s="71">
        <v>7</v>
      </c>
      <c r="H23" s="40">
        <v>192</v>
      </c>
      <c r="I23" s="40">
        <v>62</v>
      </c>
      <c r="J23" s="40">
        <v>110</v>
      </c>
      <c r="K23" s="40">
        <v>5</v>
      </c>
      <c r="L23" s="40">
        <v>6</v>
      </c>
      <c r="M23" s="70">
        <v>166.858362</v>
      </c>
      <c r="N23" s="40">
        <v>36.095891000000002</v>
      </c>
      <c r="O23" s="40">
        <v>116.14907100000001</v>
      </c>
      <c r="P23" s="40">
        <v>2.6315789999999999</v>
      </c>
      <c r="Q23" s="71">
        <v>2.1818179999999998</v>
      </c>
      <c r="R23" s="40">
        <v>87.938008999999994</v>
      </c>
      <c r="S23" s="40">
        <v>25.941654</v>
      </c>
      <c r="T23" s="41">
        <v>0.81594500000000003</v>
      </c>
      <c r="U23" s="41">
        <v>1.4350400000000001</v>
      </c>
      <c r="V23" s="75">
        <v>48.842528000000001</v>
      </c>
      <c r="W23" s="41">
        <v>10.705575</v>
      </c>
      <c r="X23" s="41">
        <v>0.40846500000000002</v>
      </c>
      <c r="Y23" s="61">
        <v>0.64271699999999998</v>
      </c>
    </row>
    <row r="24" spans="1:25" x14ac:dyDescent="0.45">
      <c r="A24" s="62"/>
      <c r="B24" s="40">
        <v>22</v>
      </c>
      <c r="C24" s="70">
        <v>385</v>
      </c>
      <c r="D24" s="40">
        <v>150</v>
      </c>
      <c r="E24" s="40">
        <v>194</v>
      </c>
      <c r="F24" s="40">
        <v>14</v>
      </c>
      <c r="G24" s="71">
        <v>16</v>
      </c>
      <c r="H24" s="40">
        <v>301</v>
      </c>
      <c r="I24" s="40">
        <v>95</v>
      </c>
      <c r="J24" s="40">
        <v>178</v>
      </c>
      <c r="K24" s="40">
        <v>12</v>
      </c>
      <c r="L24" s="40">
        <v>11</v>
      </c>
      <c r="M24" s="70">
        <v>263.51221700000002</v>
      </c>
      <c r="N24" s="40">
        <v>83.417997</v>
      </c>
      <c r="O24" s="40">
        <v>157.45295200000001</v>
      </c>
      <c r="P24" s="40">
        <v>12.328766999999999</v>
      </c>
      <c r="Q24" s="71">
        <v>10.3125</v>
      </c>
      <c r="R24" s="40">
        <v>128.00000800000001</v>
      </c>
      <c r="S24" s="40">
        <v>36.088357999999999</v>
      </c>
      <c r="T24" s="41">
        <v>1.3973800000000001</v>
      </c>
      <c r="U24" s="41">
        <v>1.6768559999999999</v>
      </c>
      <c r="V24" s="75">
        <v>77.694328999999996</v>
      </c>
      <c r="W24" s="41">
        <v>15.24422</v>
      </c>
      <c r="X24" s="41">
        <v>0.83842799999999995</v>
      </c>
      <c r="Y24" s="61">
        <v>0.558952</v>
      </c>
    </row>
    <row r="25" spans="1:25" x14ac:dyDescent="0.45">
      <c r="A25" s="62"/>
      <c r="B25" s="40">
        <v>23</v>
      </c>
      <c r="C25" s="70">
        <v>262</v>
      </c>
      <c r="D25" s="40">
        <v>78</v>
      </c>
      <c r="E25" s="40">
        <v>153</v>
      </c>
      <c r="F25" s="40">
        <v>17</v>
      </c>
      <c r="G25" s="71">
        <v>12</v>
      </c>
      <c r="H25" s="40">
        <v>210</v>
      </c>
      <c r="I25" s="40">
        <v>53</v>
      </c>
      <c r="J25" s="40">
        <v>130</v>
      </c>
      <c r="K25" s="40">
        <v>16</v>
      </c>
      <c r="L25" s="40">
        <v>9</v>
      </c>
      <c r="M25" s="70">
        <v>186.40804700000001</v>
      </c>
      <c r="N25" s="40">
        <v>46.538462000000003</v>
      </c>
      <c r="O25" s="40">
        <v>114.99372700000001</v>
      </c>
      <c r="P25" s="40">
        <v>16.438355999999999</v>
      </c>
      <c r="Q25" s="71">
        <v>8.4375</v>
      </c>
      <c r="R25" s="40">
        <v>72.000000999999997</v>
      </c>
      <c r="S25" s="40">
        <v>32.273663999999997</v>
      </c>
      <c r="T25" s="41">
        <v>0.61832100000000001</v>
      </c>
      <c r="U25" s="41">
        <v>0.68702300000000005</v>
      </c>
      <c r="V25" s="75">
        <v>31.190840000000001</v>
      </c>
      <c r="W25" s="41">
        <v>11.089292</v>
      </c>
      <c r="X25" s="41">
        <v>0.20610700000000001</v>
      </c>
      <c r="Y25" s="61">
        <v>0</v>
      </c>
    </row>
    <row r="26" spans="1:25" x14ac:dyDescent="0.45">
      <c r="A26" s="62"/>
      <c r="B26" s="40">
        <v>24</v>
      </c>
      <c r="C26" s="70">
        <v>385</v>
      </c>
      <c r="D26" s="40">
        <v>190</v>
      </c>
      <c r="E26" s="40">
        <v>169</v>
      </c>
      <c r="F26" s="40">
        <v>13</v>
      </c>
      <c r="G26" s="71">
        <v>3</v>
      </c>
      <c r="H26" s="40">
        <v>278</v>
      </c>
      <c r="I26" s="40">
        <v>116</v>
      </c>
      <c r="J26" s="40">
        <v>143</v>
      </c>
      <c r="K26" s="40">
        <v>9</v>
      </c>
      <c r="L26" s="40">
        <v>3</v>
      </c>
      <c r="M26" s="70">
        <v>255.409943</v>
      </c>
      <c r="N26" s="40">
        <v>101.857766</v>
      </c>
      <c r="O26" s="40">
        <v>126.493101</v>
      </c>
      <c r="P26" s="40">
        <v>9.246575</v>
      </c>
      <c r="Q26" s="71">
        <v>2.8125</v>
      </c>
      <c r="R26" s="40">
        <v>96.000017</v>
      </c>
      <c r="S26" s="40">
        <v>30.729861</v>
      </c>
      <c r="T26" s="41">
        <v>1.1105370000000001</v>
      </c>
      <c r="U26" s="41">
        <v>1.4719</v>
      </c>
      <c r="V26" s="75">
        <v>48.338442000000001</v>
      </c>
      <c r="W26" s="41">
        <v>11.464893</v>
      </c>
      <c r="X26" s="41">
        <v>0.34786899999999998</v>
      </c>
      <c r="Y26" s="61">
        <v>0.73622100000000001</v>
      </c>
    </row>
    <row r="27" spans="1:25" x14ac:dyDescent="0.45">
      <c r="A27" s="60"/>
      <c r="B27" s="40">
        <v>25</v>
      </c>
      <c r="C27" s="70">
        <v>428</v>
      </c>
      <c r="D27" s="40">
        <v>246</v>
      </c>
      <c r="E27" s="40">
        <v>158</v>
      </c>
      <c r="F27" s="40">
        <v>5</v>
      </c>
      <c r="G27" s="71">
        <v>12</v>
      </c>
      <c r="H27" s="40">
        <v>300</v>
      </c>
      <c r="I27" s="40">
        <v>149</v>
      </c>
      <c r="J27" s="40">
        <v>132</v>
      </c>
      <c r="K27" s="40">
        <v>5</v>
      </c>
      <c r="L27" s="40">
        <v>8</v>
      </c>
      <c r="M27" s="70">
        <v>260.23439500000001</v>
      </c>
      <c r="N27" s="40">
        <v>130.83454499999999</v>
      </c>
      <c r="O27" s="40">
        <v>116.762863</v>
      </c>
      <c r="P27" s="40">
        <v>5.1369860000000003</v>
      </c>
      <c r="Q27" s="71">
        <v>7.5</v>
      </c>
      <c r="R27" s="40">
        <v>107.00000300000001</v>
      </c>
      <c r="S27" s="40">
        <v>47.962254000000001</v>
      </c>
      <c r="T27" s="41">
        <v>0.91889299999999996</v>
      </c>
      <c r="U27" s="41">
        <v>1.0209919999999999</v>
      </c>
      <c r="V27" s="75">
        <v>46.353054999999998</v>
      </c>
      <c r="W27" s="41">
        <v>16.479921000000001</v>
      </c>
      <c r="X27" s="41">
        <v>0.30629800000000001</v>
      </c>
      <c r="Y27" s="61">
        <v>0</v>
      </c>
    </row>
    <row r="28" spans="1:25" x14ac:dyDescent="0.45">
      <c r="A28" s="62"/>
      <c r="B28" s="40">
        <v>26</v>
      </c>
      <c r="C28" s="70">
        <v>478</v>
      </c>
      <c r="D28" s="40">
        <v>352</v>
      </c>
      <c r="E28" s="40">
        <v>101</v>
      </c>
      <c r="F28" s="40">
        <v>9</v>
      </c>
      <c r="G28" s="71">
        <v>7</v>
      </c>
      <c r="H28" s="40">
        <v>306</v>
      </c>
      <c r="I28" s="40">
        <v>206</v>
      </c>
      <c r="J28" s="40">
        <v>86</v>
      </c>
      <c r="K28" s="40">
        <v>5</v>
      </c>
      <c r="L28" s="40">
        <v>5</v>
      </c>
      <c r="M28" s="70">
        <v>246.87856099999999</v>
      </c>
      <c r="N28" s="40">
        <v>208.168419</v>
      </c>
      <c r="O28" s="40">
        <v>28.043478</v>
      </c>
      <c r="P28" s="40">
        <v>0.66666700000000001</v>
      </c>
      <c r="Q28" s="71">
        <v>0</v>
      </c>
      <c r="R28" s="40">
        <v>131.980491</v>
      </c>
      <c r="S28" s="40">
        <v>40.452100000000002</v>
      </c>
      <c r="T28" s="41">
        <v>1.4787170000000001</v>
      </c>
      <c r="U28" s="41">
        <v>2.4340670000000002</v>
      </c>
      <c r="V28" s="75">
        <v>66.936469000000002</v>
      </c>
      <c r="W28" s="41">
        <v>14.819585</v>
      </c>
      <c r="X28" s="41">
        <v>0.47596899999999998</v>
      </c>
      <c r="Y28" s="61">
        <v>1.3770960000000001</v>
      </c>
    </row>
    <row r="29" spans="1:25" x14ac:dyDescent="0.45">
      <c r="A29" s="62"/>
      <c r="B29" s="40">
        <v>27</v>
      </c>
      <c r="C29" s="70">
        <v>1716</v>
      </c>
      <c r="D29" s="40">
        <v>1309</v>
      </c>
      <c r="E29" s="40">
        <v>278</v>
      </c>
      <c r="F29" s="40">
        <v>79</v>
      </c>
      <c r="G29" s="71">
        <v>31</v>
      </c>
      <c r="H29" s="40">
        <v>1086</v>
      </c>
      <c r="I29" s="40">
        <v>742</v>
      </c>
      <c r="J29" s="40">
        <v>241</v>
      </c>
      <c r="K29" s="40">
        <v>59</v>
      </c>
      <c r="L29" s="40">
        <v>26</v>
      </c>
      <c r="M29" s="70">
        <v>764.00000899999998</v>
      </c>
      <c r="N29" s="40">
        <v>365</v>
      </c>
      <c r="O29" s="40">
        <v>305.00001099999997</v>
      </c>
      <c r="P29" s="40">
        <v>65</v>
      </c>
      <c r="Q29" s="71">
        <v>14</v>
      </c>
      <c r="R29" s="40">
        <v>334.70782100000002</v>
      </c>
      <c r="S29" s="40">
        <v>167.01058</v>
      </c>
      <c r="T29" s="41">
        <v>1.1325289999999999</v>
      </c>
      <c r="U29" s="41">
        <v>7.367318</v>
      </c>
      <c r="V29" s="75">
        <v>128.11714900000001</v>
      </c>
      <c r="W29" s="41">
        <v>49.269145000000002</v>
      </c>
      <c r="X29" s="41">
        <v>0.66315599999999997</v>
      </c>
      <c r="Y29" s="61">
        <v>2.846406</v>
      </c>
    </row>
    <row r="30" spans="1:25" x14ac:dyDescent="0.45">
      <c r="A30" s="62"/>
      <c r="B30" s="40">
        <v>28</v>
      </c>
      <c r="C30" s="70">
        <v>1134</v>
      </c>
      <c r="D30" s="40">
        <v>735</v>
      </c>
      <c r="E30" s="40">
        <v>240</v>
      </c>
      <c r="F30" s="40">
        <v>88</v>
      </c>
      <c r="G30" s="71">
        <v>39</v>
      </c>
      <c r="H30" s="40">
        <v>759</v>
      </c>
      <c r="I30" s="40">
        <v>428</v>
      </c>
      <c r="J30" s="40">
        <v>201</v>
      </c>
      <c r="K30" s="40">
        <v>73</v>
      </c>
      <c r="L30" s="40">
        <v>32</v>
      </c>
      <c r="M30" s="70">
        <v>650.27688899999998</v>
      </c>
      <c r="N30" s="40">
        <v>286.128128</v>
      </c>
      <c r="O30" s="40">
        <v>195.21583000000001</v>
      </c>
      <c r="P30" s="40">
        <v>24.514925999999999</v>
      </c>
      <c r="Q30" s="71">
        <v>23.703704999999999</v>
      </c>
      <c r="R30" s="40">
        <v>250.767155</v>
      </c>
      <c r="S30" s="40">
        <v>128.81783100000001</v>
      </c>
      <c r="T30" s="41">
        <v>0.69851600000000003</v>
      </c>
      <c r="U30" s="41">
        <v>5.5881259999999999</v>
      </c>
      <c r="V30" s="75">
        <v>93.601112000000001</v>
      </c>
      <c r="W30" s="41">
        <v>37.582664999999999</v>
      </c>
      <c r="X30" s="41">
        <v>0.46567700000000001</v>
      </c>
      <c r="Y30" s="61">
        <v>2.0955469999999998</v>
      </c>
    </row>
    <row r="31" spans="1:25" x14ac:dyDescent="0.45">
      <c r="A31" s="60"/>
      <c r="B31" s="40">
        <v>29</v>
      </c>
      <c r="C31" s="70">
        <v>858</v>
      </c>
      <c r="D31" s="40">
        <v>478</v>
      </c>
      <c r="E31" s="40">
        <v>257</v>
      </c>
      <c r="F31" s="40">
        <v>85</v>
      </c>
      <c r="G31" s="71">
        <v>32</v>
      </c>
      <c r="H31" s="40">
        <v>595</v>
      </c>
      <c r="I31" s="40">
        <v>290</v>
      </c>
      <c r="J31" s="40">
        <v>216</v>
      </c>
      <c r="K31" s="40">
        <v>61</v>
      </c>
      <c r="L31" s="40">
        <v>22</v>
      </c>
      <c r="M31" s="70">
        <v>448.723118</v>
      </c>
      <c r="N31" s="40">
        <v>193.871869</v>
      </c>
      <c r="O31" s="40">
        <v>209.78417099999999</v>
      </c>
      <c r="P31" s="40">
        <v>20.485074999999998</v>
      </c>
      <c r="Q31" s="71">
        <v>16.296296000000002</v>
      </c>
      <c r="R31" s="40">
        <v>277.72636999999997</v>
      </c>
      <c r="S31" s="40">
        <v>84.980619000000004</v>
      </c>
      <c r="T31" s="41">
        <v>2.1889759999999998</v>
      </c>
      <c r="U31" s="41">
        <v>4.3779529999999998</v>
      </c>
      <c r="V31" s="75">
        <v>156.785428</v>
      </c>
      <c r="W31" s="41">
        <v>35.637034</v>
      </c>
      <c r="X31" s="41">
        <v>1.3681099999999999</v>
      </c>
      <c r="Y31" s="61">
        <v>1.641732</v>
      </c>
    </row>
    <row r="32" spans="1:25" x14ac:dyDescent="0.45">
      <c r="A32" s="62"/>
      <c r="B32" s="40">
        <v>30</v>
      </c>
      <c r="C32" s="70">
        <v>665</v>
      </c>
      <c r="D32" s="40">
        <v>352</v>
      </c>
      <c r="E32" s="40">
        <v>249</v>
      </c>
      <c r="F32" s="40">
        <v>39</v>
      </c>
      <c r="G32" s="71">
        <v>15</v>
      </c>
      <c r="H32" s="40">
        <v>476</v>
      </c>
      <c r="I32" s="40">
        <v>229</v>
      </c>
      <c r="J32" s="40">
        <v>193</v>
      </c>
      <c r="K32" s="40">
        <v>35</v>
      </c>
      <c r="L32" s="40">
        <v>13</v>
      </c>
      <c r="M32" s="70">
        <v>375.97517699999997</v>
      </c>
      <c r="N32" s="40">
        <v>181.319649</v>
      </c>
      <c r="O32" s="40">
        <v>161.32218900000001</v>
      </c>
      <c r="P32" s="40">
        <v>33.333333000000003</v>
      </c>
      <c r="Q32" s="71">
        <v>0</v>
      </c>
      <c r="R32" s="40">
        <v>291.80413499999997</v>
      </c>
      <c r="S32" s="40">
        <v>91.935287000000002</v>
      </c>
      <c r="T32" s="41">
        <v>1.864881</v>
      </c>
      <c r="U32" s="41">
        <v>4.5044360000000001</v>
      </c>
      <c r="V32" s="75">
        <v>166.40909600000001</v>
      </c>
      <c r="W32" s="41">
        <v>35.393824000000002</v>
      </c>
      <c r="X32" s="41">
        <v>1.217692</v>
      </c>
      <c r="Y32" s="61">
        <v>1.9498709999999999</v>
      </c>
    </row>
    <row r="33" spans="1:25" x14ac:dyDescent="0.45">
      <c r="A33" s="62"/>
      <c r="B33" s="40">
        <v>31</v>
      </c>
      <c r="C33" s="70">
        <v>458</v>
      </c>
      <c r="D33" s="40">
        <v>206</v>
      </c>
      <c r="E33" s="40">
        <v>212</v>
      </c>
      <c r="F33" s="40">
        <v>24</v>
      </c>
      <c r="G33" s="71">
        <v>8</v>
      </c>
      <c r="H33" s="40">
        <v>365</v>
      </c>
      <c r="I33" s="40">
        <v>152</v>
      </c>
      <c r="J33" s="40">
        <v>183</v>
      </c>
      <c r="K33" s="40">
        <v>17</v>
      </c>
      <c r="L33" s="40">
        <v>8</v>
      </c>
      <c r="M33" s="70">
        <v>314.76319100000001</v>
      </c>
      <c r="N33" s="40">
        <v>131.882228</v>
      </c>
      <c r="O33" s="40">
        <v>149.72193200000001</v>
      </c>
      <c r="P33" s="40">
        <v>16.906148999999999</v>
      </c>
      <c r="Q33" s="71">
        <v>7.681451</v>
      </c>
      <c r="R33" s="40">
        <v>242.00000600000001</v>
      </c>
      <c r="S33" s="40">
        <v>68.229551000000001</v>
      </c>
      <c r="T33" s="41">
        <v>2.641921</v>
      </c>
      <c r="U33" s="41">
        <v>3.1703060000000001</v>
      </c>
      <c r="V33" s="75">
        <v>146.89083600000001</v>
      </c>
      <c r="W33" s="41">
        <v>28.821103000000001</v>
      </c>
      <c r="X33" s="41">
        <v>1.585153</v>
      </c>
      <c r="Y33" s="61">
        <v>1.0567690000000001</v>
      </c>
    </row>
    <row r="34" spans="1:25" x14ac:dyDescent="0.45">
      <c r="A34" s="62"/>
      <c r="B34" s="40">
        <v>32</v>
      </c>
      <c r="C34" s="70">
        <v>273</v>
      </c>
      <c r="D34" s="40">
        <v>136</v>
      </c>
      <c r="E34" s="40">
        <v>110</v>
      </c>
      <c r="F34" s="40">
        <v>13</v>
      </c>
      <c r="G34" s="71">
        <v>5</v>
      </c>
      <c r="H34" s="40">
        <v>201</v>
      </c>
      <c r="I34" s="40">
        <v>86</v>
      </c>
      <c r="J34" s="40">
        <v>98</v>
      </c>
      <c r="K34" s="40">
        <v>6</v>
      </c>
      <c r="L34" s="40">
        <v>3</v>
      </c>
      <c r="M34" s="70">
        <v>163.532364</v>
      </c>
      <c r="N34" s="40">
        <v>74.288295000000005</v>
      </c>
      <c r="O34" s="40">
        <v>76.370935000000003</v>
      </c>
      <c r="P34" s="40">
        <v>5.7446809999999999</v>
      </c>
      <c r="Q34" s="71">
        <v>2.8427419999999999</v>
      </c>
      <c r="R34" s="40">
        <v>186.99999299999999</v>
      </c>
      <c r="S34" s="40">
        <v>83.821876000000003</v>
      </c>
      <c r="T34" s="41">
        <v>1.6059159999999999</v>
      </c>
      <c r="U34" s="41">
        <v>1.784351</v>
      </c>
      <c r="V34" s="75">
        <v>81.009541999999996</v>
      </c>
      <c r="W34" s="41">
        <v>28.801355000000001</v>
      </c>
      <c r="X34" s="41">
        <v>0.53530500000000003</v>
      </c>
      <c r="Y34" s="61">
        <v>0</v>
      </c>
    </row>
    <row r="35" spans="1:25" x14ac:dyDescent="0.45">
      <c r="A35" s="60"/>
      <c r="B35" s="40">
        <v>33</v>
      </c>
      <c r="C35" s="70">
        <v>270</v>
      </c>
      <c r="D35" s="40">
        <v>180</v>
      </c>
      <c r="E35" s="40">
        <v>48</v>
      </c>
      <c r="F35" s="40">
        <v>9</v>
      </c>
      <c r="G35" s="71">
        <v>20</v>
      </c>
      <c r="H35" s="40">
        <v>181</v>
      </c>
      <c r="I35" s="40">
        <v>111</v>
      </c>
      <c r="J35" s="40">
        <v>39</v>
      </c>
      <c r="K35" s="40">
        <v>7</v>
      </c>
      <c r="L35" s="40">
        <v>12</v>
      </c>
      <c r="M35" s="70">
        <v>149.70593500000001</v>
      </c>
      <c r="N35" s="40">
        <v>96.811564000000004</v>
      </c>
      <c r="O35" s="40">
        <v>32.519584000000002</v>
      </c>
      <c r="P35" s="40">
        <v>6.9819290000000001</v>
      </c>
      <c r="Q35" s="71">
        <v>11.25</v>
      </c>
      <c r="R35" s="40">
        <v>61.999997</v>
      </c>
      <c r="S35" s="40">
        <v>19.650380999999999</v>
      </c>
      <c r="T35" s="41">
        <v>0.72177999999999998</v>
      </c>
      <c r="U35" s="41">
        <v>0.95945800000000003</v>
      </c>
      <c r="V35" s="75">
        <v>31.326115999999999</v>
      </c>
      <c r="W35" s="41">
        <v>7.3515030000000001</v>
      </c>
      <c r="X35" s="41">
        <v>0.225829</v>
      </c>
      <c r="Y35" s="61">
        <v>0.487205</v>
      </c>
    </row>
    <row r="36" spans="1:25" x14ac:dyDescent="0.45">
      <c r="A36" s="62"/>
      <c r="B36" s="40">
        <v>34</v>
      </c>
      <c r="C36" s="70">
        <v>158</v>
      </c>
      <c r="D36" s="40">
        <v>113</v>
      </c>
      <c r="E36" s="40">
        <v>36</v>
      </c>
      <c r="F36" s="40">
        <v>2</v>
      </c>
      <c r="G36" s="71">
        <v>3</v>
      </c>
      <c r="H36" s="40">
        <v>112</v>
      </c>
      <c r="I36" s="40">
        <v>73</v>
      </c>
      <c r="J36" s="40">
        <v>33</v>
      </c>
      <c r="K36" s="40">
        <v>1</v>
      </c>
      <c r="L36" s="40">
        <v>3</v>
      </c>
      <c r="M36" s="70">
        <v>90.943584999999999</v>
      </c>
      <c r="N36" s="40">
        <v>62.555886999999998</v>
      </c>
      <c r="O36" s="40">
        <v>24.527027</v>
      </c>
      <c r="P36" s="40">
        <v>0.95744700000000005</v>
      </c>
      <c r="Q36" s="71">
        <v>2.9032260000000001</v>
      </c>
      <c r="R36" s="40">
        <v>51.000006999999997</v>
      </c>
      <c r="S36" s="40">
        <v>22.860516000000001</v>
      </c>
      <c r="T36" s="41">
        <v>0.43797700000000001</v>
      </c>
      <c r="U36" s="41">
        <v>0.48664099999999999</v>
      </c>
      <c r="V36" s="75">
        <v>22.093515</v>
      </c>
      <c r="W36" s="41">
        <v>7.8549170000000004</v>
      </c>
      <c r="X36" s="41">
        <v>0.14599200000000001</v>
      </c>
      <c r="Y36" s="61">
        <v>0</v>
      </c>
    </row>
    <row r="37" spans="1:25" x14ac:dyDescent="0.45">
      <c r="A37" s="62"/>
      <c r="B37" s="40">
        <v>35</v>
      </c>
      <c r="C37" s="70">
        <v>185</v>
      </c>
      <c r="D37" s="40">
        <v>63</v>
      </c>
      <c r="E37" s="40">
        <v>99</v>
      </c>
      <c r="F37" s="40">
        <v>5</v>
      </c>
      <c r="G37" s="71">
        <v>10</v>
      </c>
      <c r="H37" s="40">
        <v>134</v>
      </c>
      <c r="I37" s="40">
        <v>42</v>
      </c>
      <c r="J37" s="40">
        <v>78</v>
      </c>
      <c r="K37" s="40">
        <v>3</v>
      </c>
      <c r="L37" s="40">
        <v>7</v>
      </c>
      <c r="M37" s="70">
        <v>112.181995</v>
      </c>
      <c r="N37" s="40">
        <v>35.991059999999997</v>
      </c>
      <c r="O37" s="40">
        <v>57.972971999999999</v>
      </c>
      <c r="P37" s="40">
        <v>2.8723399999999999</v>
      </c>
      <c r="Q37" s="71">
        <v>6.7741930000000004</v>
      </c>
      <c r="R37" s="40">
        <v>110.000001</v>
      </c>
      <c r="S37" s="40">
        <v>42.953377000000003</v>
      </c>
      <c r="T37" s="41">
        <v>1.4666889999999999</v>
      </c>
      <c r="U37" s="41">
        <v>1.8810640000000001</v>
      </c>
      <c r="V37" s="75">
        <v>59.216492000000002</v>
      </c>
      <c r="W37" s="41">
        <v>17.662068000000001</v>
      </c>
      <c r="X37" s="41">
        <v>1.142261</v>
      </c>
      <c r="Y37" s="61">
        <v>0.92961499999999997</v>
      </c>
    </row>
    <row r="38" spans="1:25" x14ac:dyDescent="0.45">
      <c r="A38" s="62"/>
      <c r="B38" s="40">
        <v>36</v>
      </c>
      <c r="C38" s="70">
        <v>2218</v>
      </c>
      <c r="D38" s="40">
        <v>1813</v>
      </c>
      <c r="E38" s="40">
        <v>247</v>
      </c>
      <c r="F38" s="40">
        <v>78</v>
      </c>
      <c r="G38" s="71">
        <v>45</v>
      </c>
      <c r="H38" s="40">
        <v>1364</v>
      </c>
      <c r="I38" s="40">
        <v>1062</v>
      </c>
      <c r="J38" s="40">
        <v>195</v>
      </c>
      <c r="K38" s="40">
        <v>49</v>
      </c>
      <c r="L38" s="40">
        <v>32</v>
      </c>
      <c r="M38" s="70">
        <v>642.12142400000005</v>
      </c>
      <c r="N38" s="40">
        <v>541.83157100000005</v>
      </c>
      <c r="O38" s="40">
        <v>96.956519999999998</v>
      </c>
      <c r="P38" s="40">
        <v>3.3333330000000001</v>
      </c>
      <c r="Q38" s="71">
        <v>0</v>
      </c>
      <c r="R38" s="40">
        <v>342.68181900000002</v>
      </c>
      <c r="S38" s="40">
        <v>176.03392199999999</v>
      </c>
      <c r="T38" s="41">
        <v>0.95454499999999998</v>
      </c>
      <c r="U38" s="41">
        <v>7.6363640000000004</v>
      </c>
      <c r="V38" s="75">
        <v>127.909091</v>
      </c>
      <c r="W38" s="41">
        <v>51.357984999999999</v>
      </c>
      <c r="X38" s="41">
        <v>0.63636400000000004</v>
      </c>
      <c r="Y38" s="61">
        <v>2.8636360000000001</v>
      </c>
    </row>
    <row r="39" spans="1:25" x14ac:dyDescent="0.45">
      <c r="A39" s="60"/>
      <c r="B39" s="40">
        <v>37</v>
      </c>
      <c r="C39" s="70">
        <v>566</v>
      </c>
      <c r="D39" s="40">
        <v>463</v>
      </c>
      <c r="E39" s="40">
        <v>59</v>
      </c>
      <c r="F39" s="40">
        <v>28</v>
      </c>
      <c r="G39" s="71">
        <v>6</v>
      </c>
      <c r="H39" s="40">
        <v>340</v>
      </c>
      <c r="I39" s="40">
        <v>262</v>
      </c>
      <c r="J39" s="40">
        <v>50</v>
      </c>
      <c r="K39" s="40">
        <v>17</v>
      </c>
      <c r="L39" s="40">
        <v>4</v>
      </c>
      <c r="M39" s="70">
        <v>236.36029099999999</v>
      </c>
      <c r="N39" s="40">
        <v>151.884061</v>
      </c>
      <c r="O39" s="40">
        <v>43.75</v>
      </c>
      <c r="P39" s="40">
        <v>32.241380999999997</v>
      </c>
      <c r="Q39" s="71">
        <v>8.4848490000000005</v>
      </c>
      <c r="R39" s="40">
        <v>118.999996</v>
      </c>
      <c r="S39" s="40">
        <v>46.006172999999997</v>
      </c>
      <c r="T39" s="41">
        <v>0.55400400000000005</v>
      </c>
      <c r="U39" s="41">
        <v>2.5484170000000002</v>
      </c>
      <c r="V39" s="75">
        <v>64.818432000000001</v>
      </c>
      <c r="W39" s="41">
        <v>18.377801000000002</v>
      </c>
      <c r="X39" s="41">
        <v>0.44320300000000001</v>
      </c>
      <c r="Y39" s="61">
        <v>1.44041</v>
      </c>
    </row>
    <row r="40" spans="1:25" x14ac:dyDescent="0.45">
      <c r="A40" s="62"/>
      <c r="B40" s="40">
        <v>38</v>
      </c>
      <c r="C40" s="70">
        <v>425</v>
      </c>
      <c r="D40" s="40">
        <v>233</v>
      </c>
      <c r="E40" s="40">
        <v>133</v>
      </c>
      <c r="F40" s="40">
        <v>17</v>
      </c>
      <c r="G40" s="71">
        <v>33</v>
      </c>
      <c r="H40" s="40">
        <v>308</v>
      </c>
      <c r="I40" s="40">
        <v>152</v>
      </c>
      <c r="J40" s="40">
        <v>110</v>
      </c>
      <c r="K40" s="40">
        <v>12</v>
      </c>
      <c r="L40" s="40">
        <v>29</v>
      </c>
      <c r="M40" s="70">
        <v>283.63971900000001</v>
      </c>
      <c r="N40" s="40">
        <v>88.115942000000004</v>
      </c>
      <c r="O40" s="40">
        <v>96.25</v>
      </c>
      <c r="P40" s="40">
        <v>22.758621000000002</v>
      </c>
      <c r="Q40" s="71">
        <v>61.515154000000003</v>
      </c>
      <c r="R40" s="40">
        <v>147.862709</v>
      </c>
      <c r="S40" s="40">
        <v>75.956327000000002</v>
      </c>
      <c r="T40" s="41">
        <v>0.41187400000000002</v>
      </c>
      <c r="U40" s="41">
        <v>3.294991</v>
      </c>
      <c r="V40" s="75">
        <v>55.191094</v>
      </c>
      <c r="W40" s="41">
        <v>22.160297</v>
      </c>
      <c r="X40" s="41">
        <v>0.27458300000000002</v>
      </c>
      <c r="Y40" s="61">
        <v>1.235622</v>
      </c>
    </row>
    <row r="41" spans="1:25" x14ac:dyDescent="0.45">
      <c r="A41" s="62"/>
      <c r="B41" s="40">
        <v>39</v>
      </c>
      <c r="C41" s="70">
        <v>255</v>
      </c>
      <c r="D41" s="40">
        <v>129</v>
      </c>
      <c r="E41" s="40">
        <v>109</v>
      </c>
      <c r="F41" s="40">
        <v>9</v>
      </c>
      <c r="G41" s="71">
        <v>3</v>
      </c>
      <c r="H41" s="40">
        <v>192</v>
      </c>
      <c r="I41" s="40">
        <v>85</v>
      </c>
      <c r="J41" s="40">
        <v>96</v>
      </c>
      <c r="K41" s="40">
        <v>5</v>
      </c>
      <c r="L41" s="40">
        <v>2</v>
      </c>
      <c r="M41" s="70">
        <v>157.341688</v>
      </c>
      <c r="N41" s="40">
        <v>72.839046999999994</v>
      </c>
      <c r="O41" s="40">
        <v>71.351350999999994</v>
      </c>
      <c r="P41" s="40">
        <v>4.7872339999999998</v>
      </c>
      <c r="Q41" s="71">
        <v>1.935484</v>
      </c>
      <c r="R41" s="40">
        <v>103.999983</v>
      </c>
      <c r="S41" s="40">
        <v>29.321784000000001</v>
      </c>
      <c r="T41" s="41">
        <v>1.1353709999999999</v>
      </c>
      <c r="U41" s="41">
        <v>1.3624449999999999</v>
      </c>
      <c r="V41" s="75">
        <v>63.126626000000002</v>
      </c>
      <c r="W41" s="41">
        <v>12.385926</v>
      </c>
      <c r="X41" s="41">
        <v>0.68122300000000002</v>
      </c>
      <c r="Y41" s="61">
        <v>0.454148</v>
      </c>
    </row>
    <row r="42" spans="1:25" x14ac:dyDescent="0.45">
      <c r="A42" s="62"/>
      <c r="B42" s="40">
        <v>40</v>
      </c>
      <c r="C42" s="70">
        <v>202</v>
      </c>
      <c r="D42" s="40">
        <v>126</v>
      </c>
      <c r="E42" s="40">
        <v>53</v>
      </c>
      <c r="F42" s="40">
        <v>12</v>
      </c>
      <c r="G42" s="71">
        <v>1</v>
      </c>
      <c r="H42" s="40">
        <v>134</v>
      </c>
      <c r="I42" s="40">
        <v>78</v>
      </c>
      <c r="J42" s="40">
        <v>44</v>
      </c>
      <c r="K42" s="40">
        <v>6</v>
      </c>
      <c r="L42" s="40">
        <v>1</v>
      </c>
      <c r="M42" s="70">
        <v>110.54138</v>
      </c>
      <c r="N42" s="40">
        <v>66.840536999999998</v>
      </c>
      <c r="O42" s="40">
        <v>32.702703</v>
      </c>
      <c r="P42" s="40">
        <v>5.7446809999999999</v>
      </c>
      <c r="Q42" s="71">
        <v>0.96774199999999999</v>
      </c>
      <c r="R42" s="40">
        <v>69.999995999999996</v>
      </c>
      <c r="S42" s="40">
        <v>31.377172999999999</v>
      </c>
      <c r="T42" s="41">
        <v>0.60114500000000004</v>
      </c>
      <c r="U42" s="41">
        <v>0.66793899999999995</v>
      </c>
      <c r="V42" s="75">
        <v>30.324425999999999</v>
      </c>
      <c r="W42" s="41">
        <v>10.781256000000001</v>
      </c>
      <c r="X42" s="41">
        <v>0.200382</v>
      </c>
      <c r="Y42" s="61">
        <v>0</v>
      </c>
    </row>
    <row r="43" spans="1:25" x14ac:dyDescent="0.45">
      <c r="A43" s="60"/>
      <c r="B43" s="40">
        <v>41</v>
      </c>
      <c r="C43" s="70">
        <v>238</v>
      </c>
      <c r="D43" s="40">
        <v>157</v>
      </c>
      <c r="E43" s="40">
        <v>56</v>
      </c>
      <c r="F43" s="40">
        <v>12</v>
      </c>
      <c r="G43" s="71">
        <v>6</v>
      </c>
      <c r="H43" s="40">
        <v>153</v>
      </c>
      <c r="I43" s="40">
        <v>97</v>
      </c>
      <c r="J43" s="40">
        <v>42</v>
      </c>
      <c r="K43" s="40">
        <v>5</v>
      </c>
      <c r="L43" s="40">
        <v>5</v>
      </c>
      <c r="M43" s="70">
        <v>123.964364</v>
      </c>
      <c r="N43" s="40">
        <v>83.122204999999994</v>
      </c>
      <c r="O43" s="40">
        <v>31.216215999999999</v>
      </c>
      <c r="P43" s="40">
        <v>4.7872339999999998</v>
      </c>
      <c r="Q43" s="71">
        <v>4.8387099999999998</v>
      </c>
      <c r="R43" s="40">
        <v>71.999999000000003</v>
      </c>
      <c r="S43" s="40">
        <v>32.273665000000001</v>
      </c>
      <c r="T43" s="41">
        <v>0.61832100000000001</v>
      </c>
      <c r="U43" s="41">
        <v>0.68702300000000005</v>
      </c>
      <c r="V43" s="75">
        <v>31.190840000000001</v>
      </c>
      <c r="W43" s="41">
        <v>11.089292</v>
      </c>
      <c r="X43" s="41">
        <v>0.20610700000000001</v>
      </c>
      <c r="Y43" s="61">
        <v>0</v>
      </c>
    </row>
    <row r="44" spans="1:25" x14ac:dyDescent="0.45">
      <c r="A44" s="62"/>
      <c r="B44" s="40">
        <v>42</v>
      </c>
      <c r="C44" s="70">
        <v>408</v>
      </c>
      <c r="D44" s="40">
        <v>253</v>
      </c>
      <c r="E44" s="40">
        <v>107</v>
      </c>
      <c r="F44" s="40">
        <v>31</v>
      </c>
      <c r="G44" s="71">
        <v>11</v>
      </c>
      <c r="H44" s="40">
        <v>277</v>
      </c>
      <c r="I44" s="40">
        <v>150</v>
      </c>
      <c r="J44" s="40">
        <v>95</v>
      </c>
      <c r="K44" s="40">
        <v>19</v>
      </c>
      <c r="L44" s="40">
        <v>7</v>
      </c>
      <c r="M44" s="70">
        <v>243.023133</v>
      </c>
      <c r="N44" s="40">
        <v>130.46453199999999</v>
      </c>
      <c r="O44" s="40">
        <v>79.935485</v>
      </c>
      <c r="P44" s="40">
        <v>19.450596999999998</v>
      </c>
      <c r="Q44" s="71">
        <v>6.743951</v>
      </c>
      <c r="R44" s="40">
        <v>96.000020000000006</v>
      </c>
      <c r="S44" s="40">
        <v>31.272583999999998</v>
      </c>
      <c r="T44" s="41">
        <v>1.097915</v>
      </c>
      <c r="U44" s="41">
        <v>1.4473769999999999</v>
      </c>
      <c r="V44" s="75">
        <v>48.040619</v>
      </c>
      <c r="W44" s="41">
        <v>11.6114</v>
      </c>
      <c r="X44" s="41">
        <v>0.34464600000000001</v>
      </c>
      <c r="Y44" s="61">
        <v>0.70374000000000003</v>
      </c>
    </row>
    <row r="45" spans="1:25" x14ac:dyDescent="0.45">
      <c r="A45" s="62"/>
      <c r="B45" s="40">
        <v>43</v>
      </c>
      <c r="C45" s="70">
        <v>300</v>
      </c>
      <c r="D45" s="40">
        <v>136</v>
      </c>
      <c r="E45" s="40">
        <v>135</v>
      </c>
      <c r="F45" s="40">
        <v>8</v>
      </c>
      <c r="G45" s="71">
        <v>8</v>
      </c>
      <c r="H45" s="40">
        <v>218</v>
      </c>
      <c r="I45" s="40">
        <v>84</v>
      </c>
      <c r="J45" s="40">
        <v>112</v>
      </c>
      <c r="K45" s="40">
        <v>7</v>
      </c>
      <c r="L45" s="40">
        <v>6</v>
      </c>
      <c r="M45" s="70">
        <v>200.79395400000001</v>
      </c>
      <c r="N45" s="40">
        <v>66.510264000000006</v>
      </c>
      <c r="O45" s="40">
        <v>93.617023000000003</v>
      </c>
      <c r="P45" s="40">
        <v>6.6666670000000003</v>
      </c>
      <c r="Q45" s="71">
        <v>0</v>
      </c>
      <c r="R45" s="40">
        <v>139.00001</v>
      </c>
      <c r="S45" s="40">
        <v>53.738311000000003</v>
      </c>
      <c r="T45" s="41">
        <v>0.64711399999999997</v>
      </c>
      <c r="U45" s="41">
        <v>2.9767229999999998</v>
      </c>
      <c r="V45" s="75">
        <v>75.712294999999997</v>
      </c>
      <c r="W45" s="41">
        <v>21.46651</v>
      </c>
      <c r="X45" s="41">
        <v>0.51769100000000001</v>
      </c>
      <c r="Y45" s="61">
        <v>1.6824950000000001</v>
      </c>
    </row>
    <row r="46" spans="1:25" x14ac:dyDescent="0.45">
      <c r="A46" s="62"/>
      <c r="B46" s="40">
        <v>44</v>
      </c>
      <c r="C46" s="70">
        <v>600</v>
      </c>
      <c r="D46" s="40">
        <v>441</v>
      </c>
      <c r="E46" s="40">
        <v>119</v>
      </c>
      <c r="F46" s="40">
        <v>18</v>
      </c>
      <c r="G46" s="71">
        <v>13</v>
      </c>
      <c r="H46" s="40">
        <v>409</v>
      </c>
      <c r="I46" s="40">
        <v>281</v>
      </c>
      <c r="J46" s="40">
        <v>99</v>
      </c>
      <c r="K46" s="40">
        <v>12</v>
      </c>
      <c r="L46" s="40">
        <v>11</v>
      </c>
      <c r="M46" s="70">
        <v>244.38326900000001</v>
      </c>
      <c r="N46" s="40">
        <v>129.942195</v>
      </c>
      <c r="O46" s="40">
        <v>97.096153000000001</v>
      </c>
      <c r="P46" s="40">
        <v>1.263158</v>
      </c>
      <c r="Q46" s="71">
        <v>11.415094</v>
      </c>
      <c r="R46" s="40">
        <v>133.000012</v>
      </c>
      <c r="S46" s="40">
        <v>52.621993000000003</v>
      </c>
      <c r="T46" s="41">
        <v>1.7886649999999999</v>
      </c>
      <c r="U46" s="41">
        <v>2.299712</v>
      </c>
      <c r="V46" s="75">
        <v>71.163312000000005</v>
      </c>
      <c r="W46" s="41">
        <v>21.617684000000001</v>
      </c>
      <c r="X46" s="41">
        <v>1.4053800000000001</v>
      </c>
      <c r="Y46" s="61">
        <v>1.149856</v>
      </c>
    </row>
    <row r="47" spans="1:25" x14ac:dyDescent="0.45">
      <c r="A47" s="60"/>
      <c r="B47" s="40">
        <v>45</v>
      </c>
      <c r="C47" s="70">
        <v>777</v>
      </c>
      <c r="D47" s="40">
        <v>523</v>
      </c>
      <c r="E47" s="40">
        <v>195</v>
      </c>
      <c r="F47" s="40">
        <v>27</v>
      </c>
      <c r="G47" s="71">
        <v>18</v>
      </c>
      <c r="H47" s="40">
        <v>577</v>
      </c>
      <c r="I47" s="40">
        <v>366</v>
      </c>
      <c r="J47" s="40">
        <v>170</v>
      </c>
      <c r="K47" s="40">
        <v>18</v>
      </c>
      <c r="L47" s="40">
        <v>13</v>
      </c>
      <c r="M47" s="70">
        <v>541.61666000000002</v>
      </c>
      <c r="N47" s="40">
        <v>234.549295</v>
      </c>
      <c r="O47" s="40">
        <v>193.49593200000001</v>
      </c>
      <c r="P47" s="40">
        <v>45.000000999999997</v>
      </c>
      <c r="Q47" s="71">
        <v>18.571428999999998</v>
      </c>
      <c r="R47" s="40">
        <v>181.00001800000001</v>
      </c>
      <c r="S47" s="40">
        <v>81.132414999999995</v>
      </c>
      <c r="T47" s="41">
        <v>1.554389</v>
      </c>
      <c r="U47" s="41">
        <v>1.7270989999999999</v>
      </c>
      <c r="V47" s="75">
        <v>78.410314</v>
      </c>
      <c r="W47" s="41">
        <v>27.877251000000001</v>
      </c>
      <c r="X47" s="41">
        <v>0.51812999999999998</v>
      </c>
      <c r="Y47" s="61">
        <v>0</v>
      </c>
    </row>
    <row r="48" spans="1:25" x14ac:dyDescent="0.45">
      <c r="A48" s="62"/>
      <c r="B48" s="40">
        <v>46</v>
      </c>
      <c r="C48" s="70">
        <v>1391</v>
      </c>
      <c r="D48" s="40">
        <v>1137</v>
      </c>
      <c r="E48" s="40">
        <v>167</v>
      </c>
      <c r="F48" s="40">
        <v>56</v>
      </c>
      <c r="G48" s="71">
        <v>19</v>
      </c>
      <c r="H48" s="40">
        <v>817</v>
      </c>
      <c r="I48" s="40">
        <v>634</v>
      </c>
      <c r="J48" s="40">
        <v>131</v>
      </c>
      <c r="K48" s="40">
        <v>32</v>
      </c>
      <c r="L48" s="40">
        <v>13</v>
      </c>
      <c r="M48" s="70">
        <v>547.41451800000004</v>
      </c>
      <c r="N48" s="40">
        <v>332.51159899999999</v>
      </c>
      <c r="O48" s="40">
        <v>124.44745899999999</v>
      </c>
      <c r="P48" s="40">
        <v>60.941175999999999</v>
      </c>
      <c r="Q48" s="71">
        <v>3.714286</v>
      </c>
      <c r="R48" s="40">
        <v>203.99999199999999</v>
      </c>
      <c r="S48" s="40">
        <v>91.442043999999996</v>
      </c>
      <c r="T48" s="41">
        <v>1.751908</v>
      </c>
      <c r="U48" s="41">
        <v>1.9465650000000001</v>
      </c>
      <c r="V48" s="75">
        <v>88.374043</v>
      </c>
      <c r="W48" s="41">
        <v>31.41966</v>
      </c>
      <c r="X48" s="41">
        <v>0.58396899999999996</v>
      </c>
      <c r="Y48" s="61">
        <v>0</v>
      </c>
    </row>
    <row r="49" spans="1:25" x14ac:dyDescent="0.45">
      <c r="A49" s="62"/>
      <c r="B49" s="40">
        <v>47</v>
      </c>
      <c r="C49" s="70">
        <v>1261</v>
      </c>
      <c r="D49" s="40">
        <v>801</v>
      </c>
      <c r="E49" s="40">
        <v>321</v>
      </c>
      <c r="F49" s="40">
        <v>53</v>
      </c>
      <c r="G49" s="71">
        <v>51</v>
      </c>
      <c r="H49" s="40">
        <v>837</v>
      </c>
      <c r="I49" s="40">
        <v>484</v>
      </c>
      <c r="J49" s="40">
        <v>258</v>
      </c>
      <c r="K49" s="40">
        <v>35</v>
      </c>
      <c r="L49" s="40">
        <v>42</v>
      </c>
      <c r="M49" s="70">
        <v>566.16994999999997</v>
      </c>
      <c r="N49" s="40">
        <v>252.613688</v>
      </c>
      <c r="O49" s="40">
        <v>229.998445</v>
      </c>
      <c r="P49" s="40">
        <v>11.353863</v>
      </c>
      <c r="Q49" s="71">
        <v>43.584904999999999</v>
      </c>
      <c r="R49" s="40">
        <v>370.00001900000001</v>
      </c>
      <c r="S49" s="40">
        <v>146.39200199999999</v>
      </c>
      <c r="T49" s="41">
        <v>4.9759849999999997</v>
      </c>
      <c r="U49" s="41">
        <v>6.3976949999999997</v>
      </c>
      <c r="V49" s="75">
        <v>197.97311400000001</v>
      </c>
      <c r="W49" s="41">
        <v>60.139417000000002</v>
      </c>
      <c r="X49" s="41">
        <v>3.9097019999999998</v>
      </c>
      <c r="Y49" s="61">
        <v>3.1988470000000002</v>
      </c>
    </row>
    <row r="50" spans="1:25" x14ac:dyDescent="0.45">
      <c r="A50" s="62"/>
      <c r="B50" s="40">
        <v>48</v>
      </c>
      <c r="C50" s="70">
        <v>91</v>
      </c>
      <c r="D50" s="40">
        <v>17</v>
      </c>
      <c r="E50" s="40">
        <v>63</v>
      </c>
      <c r="F50" s="40">
        <v>5</v>
      </c>
      <c r="G50" s="71">
        <v>3</v>
      </c>
      <c r="H50" s="40">
        <v>89</v>
      </c>
      <c r="I50" s="40">
        <v>16</v>
      </c>
      <c r="J50" s="40">
        <v>62</v>
      </c>
      <c r="K50" s="40">
        <v>5</v>
      </c>
      <c r="L50" s="40">
        <v>3</v>
      </c>
      <c r="M50" s="70">
        <v>67.387259999999998</v>
      </c>
      <c r="N50" s="40">
        <v>19.439253000000001</v>
      </c>
      <c r="O50" s="40">
        <v>46.5</v>
      </c>
      <c r="P50" s="40">
        <v>1.2605040000000001</v>
      </c>
      <c r="Q50" s="71">
        <v>0.1875</v>
      </c>
      <c r="R50" s="40">
        <v>63.000003999999997</v>
      </c>
      <c r="S50" s="40">
        <v>24.356210999999998</v>
      </c>
      <c r="T50" s="41">
        <v>0.293296</v>
      </c>
      <c r="U50" s="41">
        <v>1.349162</v>
      </c>
      <c r="V50" s="75">
        <v>34.315643000000001</v>
      </c>
      <c r="W50" s="41">
        <v>9.7294250000000009</v>
      </c>
      <c r="X50" s="41">
        <v>0.23463700000000001</v>
      </c>
      <c r="Y50" s="61">
        <v>0.76256999999999997</v>
      </c>
    </row>
    <row r="51" spans="1:25" x14ac:dyDescent="0.45">
      <c r="A51" s="60"/>
      <c r="B51" s="40">
        <v>49</v>
      </c>
      <c r="C51" s="70">
        <v>1032</v>
      </c>
      <c r="D51" s="40">
        <v>585</v>
      </c>
      <c r="E51" s="40">
        <v>320</v>
      </c>
      <c r="F51" s="40">
        <v>44</v>
      </c>
      <c r="G51" s="71">
        <v>49</v>
      </c>
      <c r="H51" s="40">
        <v>764</v>
      </c>
      <c r="I51" s="40">
        <v>386</v>
      </c>
      <c r="J51" s="40">
        <v>283</v>
      </c>
      <c r="K51" s="40">
        <v>30</v>
      </c>
      <c r="L51" s="40">
        <v>38</v>
      </c>
      <c r="M51" s="70">
        <v>410.00000499999999</v>
      </c>
      <c r="N51" s="40">
        <v>129.999999</v>
      </c>
      <c r="O51" s="40">
        <v>245.00000600000001</v>
      </c>
      <c r="P51" s="40">
        <v>15</v>
      </c>
      <c r="Q51" s="71">
        <v>0</v>
      </c>
      <c r="R51" s="40">
        <v>399.00000799999998</v>
      </c>
      <c r="S51" s="40">
        <v>154.25600399999999</v>
      </c>
      <c r="T51" s="41">
        <v>1.857542</v>
      </c>
      <c r="U51" s="41">
        <v>8.5446930000000005</v>
      </c>
      <c r="V51" s="75">
        <v>217.33240499999999</v>
      </c>
      <c r="W51" s="41">
        <v>61.619689999999999</v>
      </c>
      <c r="X51" s="41">
        <v>1.4860340000000001</v>
      </c>
      <c r="Y51" s="61">
        <v>4.8296089999999996</v>
      </c>
    </row>
    <row r="52" spans="1:25" x14ac:dyDescent="0.45">
      <c r="A52" s="62"/>
      <c r="B52" s="40">
        <v>50</v>
      </c>
      <c r="C52" s="70">
        <v>568</v>
      </c>
      <c r="D52" s="40">
        <v>261</v>
      </c>
      <c r="E52" s="40">
        <v>265</v>
      </c>
      <c r="F52" s="40">
        <v>12</v>
      </c>
      <c r="G52" s="71">
        <v>14</v>
      </c>
      <c r="H52" s="40">
        <v>405</v>
      </c>
      <c r="I52" s="40">
        <v>152</v>
      </c>
      <c r="J52" s="40">
        <v>224</v>
      </c>
      <c r="K52" s="40">
        <v>9</v>
      </c>
      <c r="L52" s="40">
        <v>12</v>
      </c>
      <c r="M52" s="70">
        <v>381.67334399999999</v>
      </c>
      <c r="N52" s="40">
        <v>157.10074299999999</v>
      </c>
      <c r="O52" s="40">
        <v>209.97471999999999</v>
      </c>
      <c r="P52" s="40">
        <v>3.5978840000000001</v>
      </c>
      <c r="Q52" s="71">
        <v>0</v>
      </c>
      <c r="R52" s="40">
        <v>271.00000899999998</v>
      </c>
      <c r="S52" s="40">
        <v>107.222251</v>
      </c>
      <c r="T52" s="41">
        <v>3.6445729999999998</v>
      </c>
      <c r="U52" s="41">
        <v>4.6858789999999999</v>
      </c>
      <c r="V52" s="75">
        <v>145.00192799999999</v>
      </c>
      <c r="W52" s="41">
        <v>44.04806</v>
      </c>
      <c r="X52" s="41">
        <v>2.8635929999999998</v>
      </c>
      <c r="Y52" s="61">
        <v>2.34294</v>
      </c>
    </row>
    <row r="53" spans="1:25" x14ac:dyDescent="0.45">
      <c r="A53" s="62"/>
      <c r="B53" s="40">
        <v>51</v>
      </c>
      <c r="C53" s="70">
        <v>349</v>
      </c>
      <c r="D53" s="40">
        <v>201</v>
      </c>
      <c r="E53" s="40">
        <v>113</v>
      </c>
      <c r="F53" s="40">
        <v>20</v>
      </c>
      <c r="G53" s="71">
        <v>2</v>
      </c>
      <c r="H53" s="40">
        <v>250</v>
      </c>
      <c r="I53" s="40">
        <v>127</v>
      </c>
      <c r="J53" s="40">
        <v>101</v>
      </c>
      <c r="K53" s="40">
        <v>9</v>
      </c>
      <c r="L53" s="40">
        <v>2</v>
      </c>
      <c r="M53" s="70">
        <v>225.99933899999999</v>
      </c>
      <c r="N53" s="40">
        <v>102.69541599999999</v>
      </c>
      <c r="O53" s="40">
        <v>103.97059</v>
      </c>
      <c r="P53" s="40">
        <v>1.3333330000000001</v>
      </c>
      <c r="Q53" s="71">
        <v>0</v>
      </c>
      <c r="R53" s="40">
        <v>162.000013</v>
      </c>
      <c r="S53" s="40">
        <v>64.095961000000003</v>
      </c>
      <c r="T53" s="41">
        <v>2.1786750000000001</v>
      </c>
      <c r="U53" s="41">
        <v>2.8011529999999998</v>
      </c>
      <c r="V53" s="75">
        <v>86.680124000000006</v>
      </c>
      <c r="W53" s="41">
        <v>26.331313999999999</v>
      </c>
      <c r="X53" s="41">
        <v>1.711816</v>
      </c>
      <c r="Y53" s="61">
        <v>1.400577</v>
      </c>
    </row>
    <row r="54" spans="1:25" x14ac:dyDescent="0.45">
      <c r="A54" s="62"/>
      <c r="B54" s="40">
        <v>52</v>
      </c>
      <c r="C54" s="70">
        <v>385</v>
      </c>
      <c r="D54" s="40">
        <v>182</v>
      </c>
      <c r="E54" s="40">
        <v>166</v>
      </c>
      <c r="F54" s="40">
        <v>16</v>
      </c>
      <c r="G54" s="71">
        <v>11</v>
      </c>
      <c r="H54" s="40">
        <v>317</v>
      </c>
      <c r="I54" s="40">
        <v>132</v>
      </c>
      <c r="J54" s="40">
        <v>155</v>
      </c>
      <c r="K54" s="40">
        <v>14</v>
      </c>
      <c r="L54" s="40">
        <v>9</v>
      </c>
      <c r="M54" s="70">
        <v>316.94543099999999</v>
      </c>
      <c r="N54" s="40">
        <v>50.036101000000002</v>
      </c>
      <c r="O54" s="40">
        <v>239.798213</v>
      </c>
      <c r="P54" s="40">
        <v>3.1111110000000002</v>
      </c>
      <c r="Q54" s="71">
        <v>24.000001000000001</v>
      </c>
      <c r="R54" s="40">
        <v>231</v>
      </c>
      <c r="S54" s="40">
        <v>87.062293999999994</v>
      </c>
      <c r="T54" s="41">
        <v>2.122754</v>
      </c>
      <c r="U54" s="41">
        <v>3.61477</v>
      </c>
      <c r="V54" s="75">
        <v>119.28243399999999</v>
      </c>
      <c r="W54" s="41">
        <v>32.684327000000003</v>
      </c>
      <c r="X54" s="41">
        <v>0.75249500000000002</v>
      </c>
      <c r="Y54" s="61">
        <v>1.613772</v>
      </c>
    </row>
    <row r="55" spans="1:25" x14ac:dyDescent="0.45">
      <c r="A55" s="60"/>
      <c r="B55" s="40">
        <v>53</v>
      </c>
      <c r="C55" s="70">
        <v>695</v>
      </c>
      <c r="D55" s="40">
        <v>473</v>
      </c>
      <c r="E55" s="40">
        <v>138</v>
      </c>
      <c r="F55" s="40">
        <v>40</v>
      </c>
      <c r="G55" s="71">
        <v>19</v>
      </c>
      <c r="H55" s="40">
        <v>458</v>
      </c>
      <c r="I55" s="40">
        <v>282</v>
      </c>
      <c r="J55" s="40">
        <v>116</v>
      </c>
      <c r="K55" s="40">
        <v>30</v>
      </c>
      <c r="L55" s="40">
        <v>15</v>
      </c>
      <c r="M55" s="70">
        <v>270.90797600000002</v>
      </c>
      <c r="N55" s="40">
        <v>107.903008</v>
      </c>
      <c r="O55" s="40">
        <v>138.14297300000001</v>
      </c>
      <c r="P55" s="40">
        <v>3.9477129999999998</v>
      </c>
      <c r="Q55" s="71">
        <v>17.714286000000001</v>
      </c>
      <c r="R55" s="40">
        <v>143.00000299999999</v>
      </c>
      <c r="S55" s="40">
        <v>58.288933999999998</v>
      </c>
      <c r="T55" s="41">
        <v>1.388163</v>
      </c>
      <c r="U55" s="41">
        <v>2.2182729999999999</v>
      </c>
      <c r="V55" s="75">
        <v>68.482067000000001</v>
      </c>
      <c r="W55" s="41">
        <v>20.921296999999999</v>
      </c>
      <c r="X55" s="41">
        <v>0.42446400000000001</v>
      </c>
      <c r="Y55" s="61">
        <v>0.80339300000000002</v>
      </c>
    </row>
    <row r="56" spans="1:25" x14ac:dyDescent="0.45">
      <c r="A56" s="62"/>
      <c r="B56" s="40">
        <v>54</v>
      </c>
      <c r="C56" s="70">
        <v>561</v>
      </c>
      <c r="D56" s="40">
        <v>233</v>
      </c>
      <c r="E56" s="40">
        <v>242</v>
      </c>
      <c r="F56" s="40">
        <v>22</v>
      </c>
      <c r="G56" s="71">
        <v>30</v>
      </c>
      <c r="H56" s="40">
        <v>396</v>
      </c>
      <c r="I56" s="40">
        <v>148</v>
      </c>
      <c r="J56" s="40">
        <v>194</v>
      </c>
      <c r="K56" s="40">
        <v>15</v>
      </c>
      <c r="L56" s="40">
        <v>20</v>
      </c>
      <c r="M56" s="70">
        <v>364.78449799999999</v>
      </c>
      <c r="N56" s="40">
        <v>138.40941000000001</v>
      </c>
      <c r="O56" s="40">
        <v>205.94547900000001</v>
      </c>
      <c r="P56" s="40">
        <v>5.7692310000000004</v>
      </c>
      <c r="Q56" s="71">
        <v>5.6603779999999997</v>
      </c>
      <c r="R56" s="40">
        <v>254.00000299999999</v>
      </c>
      <c r="S56" s="40">
        <v>57.453806999999998</v>
      </c>
      <c r="T56" s="41">
        <v>1.9115709999999999</v>
      </c>
      <c r="U56" s="41">
        <v>5.7347130000000002</v>
      </c>
      <c r="V56" s="75">
        <v>146.474129</v>
      </c>
      <c r="W56" s="41">
        <v>25.801016000000001</v>
      </c>
      <c r="X56" s="41">
        <v>0.95578600000000002</v>
      </c>
      <c r="Y56" s="61">
        <v>3.5841959999999999</v>
      </c>
    </row>
    <row r="57" spans="1:25" x14ac:dyDescent="0.45">
      <c r="A57" s="62"/>
      <c r="B57" s="40">
        <v>55</v>
      </c>
      <c r="C57" s="70">
        <v>1778</v>
      </c>
      <c r="D57" s="40">
        <v>908</v>
      </c>
      <c r="E57" s="40">
        <v>566</v>
      </c>
      <c r="F57" s="40">
        <v>166</v>
      </c>
      <c r="G57" s="71">
        <v>89</v>
      </c>
      <c r="H57" s="40">
        <v>1207</v>
      </c>
      <c r="I57" s="40">
        <v>519</v>
      </c>
      <c r="J57" s="40">
        <v>478</v>
      </c>
      <c r="K57" s="40">
        <v>114</v>
      </c>
      <c r="L57" s="40">
        <v>61</v>
      </c>
      <c r="M57" s="70">
        <v>1021.612756</v>
      </c>
      <c r="N57" s="40">
        <v>630.56075499999997</v>
      </c>
      <c r="O57" s="40">
        <v>358.5</v>
      </c>
      <c r="P57" s="40">
        <v>28.739495999999999</v>
      </c>
      <c r="Q57" s="71">
        <v>3.8125</v>
      </c>
      <c r="R57" s="40">
        <v>401.99998799999997</v>
      </c>
      <c r="S57" s="40">
        <v>159.15071800000001</v>
      </c>
      <c r="T57" s="41">
        <v>3.6605560000000001</v>
      </c>
      <c r="U57" s="41">
        <v>7.114007</v>
      </c>
      <c r="V57" s="75">
        <v>200.596431</v>
      </c>
      <c r="W57" s="41">
        <v>58.719293</v>
      </c>
      <c r="X57" s="41">
        <v>1.251798</v>
      </c>
      <c r="Y57" s="61">
        <v>3.146188</v>
      </c>
    </row>
    <row r="58" spans="1:25" x14ac:dyDescent="0.45">
      <c r="A58" s="62"/>
      <c r="B58" s="40">
        <v>56</v>
      </c>
      <c r="C58" s="70">
        <v>813</v>
      </c>
      <c r="D58" s="40">
        <v>353</v>
      </c>
      <c r="E58" s="40">
        <v>385</v>
      </c>
      <c r="F58" s="40">
        <v>29</v>
      </c>
      <c r="G58" s="71">
        <v>40</v>
      </c>
      <c r="H58" s="40">
        <v>627</v>
      </c>
      <c r="I58" s="40">
        <v>231</v>
      </c>
      <c r="J58" s="40">
        <v>333</v>
      </c>
      <c r="K58" s="40">
        <v>24</v>
      </c>
      <c r="L58" s="40">
        <v>33</v>
      </c>
      <c r="M58" s="70">
        <v>612.446369</v>
      </c>
      <c r="N58" s="40">
        <v>223.760683</v>
      </c>
      <c r="O58" s="40">
        <v>364.11530599999998</v>
      </c>
      <c r="P58" s="40">
        <v>9.2307690000000004</v>
      </c>
      <c r="Q58" s="71">
        <v>9.3396220000000003</v>
      </c>
      <c r="R58" s="40">
        <v>330.99999000000003</v>
      </c>
      <c r="S58" s="40">
        <v>110.802842</v>
      </c>
      <c r="T58" s="41">
        <v>1.8480989999999999</v>
      </c>
      <c r="U58" s="41">
        <v>7.2128249999999996</v>
      </c>
      <c r="V58" s="75">
        <v>183.71484100000001</v>
      </c>
      <c r="W58" s="41">
        <v>45.462440000000001</v>
      </c>
      <c r="X58" s="41">
        <v>1.2368980000000001</v>
      </c>
      <c r="Y58" s="61">
        <v>4.2212370000000004</v>
      </c>
    </row>
    <row r="59" spans="1:25" x14ac:dyDescent="0.45">
      <c r="A59" s="60"/>
      <c r="B59" s="40">
        <v>57</v>
      </c>
      <c r="C59" s="70">
        <v>521</v>
      </c>
      <c r="D59" s="40">
        <v>270</v>
      </c>
      <c r="E59" s="40">
        <v>216</v>
      </c>
      <c r="F59" s="40">
        <v>14</v>
      </c>
      <c r="G59" s="71">
        <v>10</v>
      </c>
      <c r="H59" s="40">
        <v>364</v>
      </c>
      <c r="I59" s="40">
        <v>164</v>
      </c>
      <c r="J59" s="40">
        <v>172</v>
      </c>
      <c r="K59" s="40">
        <v>13</v>
      </c>
      <c r="L59" s="40">
        <v>6</v>
      </c>
      <c r="M59" s="70">
        <v>317.59930900000001</v>
      </c>
      <c r="N59" s="40">
        <v>132.61455699999999</v>
      </c>
      <c r="O59" s="40">
        <v>177.05882700000001</v>
      </c>
      <c r="P59" s="40">
        <v>1.925926</v>
      </c>
      <c r="Q59" s="71">
        <v>0</v>
      </c>
      <c r="R59" s="40">
        <v>257.00000199999999</v>
      </c>
      <c r="S59" s="40">
        <v>81.943010999999998</v>
      </c>
      <c r="T59" s="41">
        <v>1.795409</v>
      </c>
      <c r="U59" s="41">
        <v>3.0778439999999998</v>
      </c>
      <c r="V59" s="75">
        <v>151.58383599999999</v>
      </c>
      <c r="W59" s="41">
        <v>34.261885999999997</v>
      </c>
      <c r="X59" s="41">
        <v>1.0259480000000001</v>
      </c>
      <c r="Y59" s="61">
        <v>1.795409</v>
      </c>
    </row>
    <row r="60" spans="1:25" x14ac:dyDescent="0.45">
      <c r="A60" s="62"/>
      <c r="B60" s="40">
        <v>58</v>
      </c>
      <c r="C60" s="70">
        <v>372</v>
      </c>
      <c r="D60" s="40">
        <v>175</v>
      </c>
      <c r="E60" s="40">
        <v>131</v>
      </c>
      <c r="F60" s="40">
        <v>35</v>
      </c>
      <c r="G60" s="71">
        <v>19</v>
      </c>
      <c r="H60" s="40">
        <v>258</v>
      </c>
      <c r="I60" s="40">
        <v>110</v>
      </c>
      <c r="J60" s="40">
        <v>110</v>
      </c>
      <c r="K60" s="40">
        <v>22</v>
      </c>
      <c r="L60" s="40">
        <v>10</v>
      </c>
      <c r="M60" s="70">
        <v>124.736712</v>
      </c>
      <c r="N60" s="40">
        <v>30.812325000000001</v>
      </c>
      <c r="O60" s="40">
        <v>77.287586000000005</v>
      </c>
      <c r="P60" s="40">
        <v>10.185186</v>
      </c>
      <c r="Q60" s="71">
        <v>6.451613</v>
      </c>
      <c r="R60" s="40">
        <v>140</v>
      </c>
      <c r="S60" s="40">
        <v>55.681122000000002</v>
      </c>
      <c r="T60" s="41">
        <v>1.3972059999999999</v>
      </c>
      <c r="U60" s="41">
        <v>2.3752490000000002</v>
      </c>
      <c r="V60" s="75">
        <v>68.602793000000005</v>
      </c>
      <c r="W60" s="41">
        <v>20.219401999999999</v>
      </c>
      <c r="X60" s="41">
        <v>0.41916199999999998</v>
      </c>
      <c r="Y60" s="61">
        <v>0.97804400000000002</v>
      </c>
    </row>
    <row r="61" spans="1:25" x14ac:dyDescent="0.45">
      <c r="A61" s="62"/>
      <c r="B61" s="40">
        <v>59</v>
      </c>
      <c r="C61" s="70">
        <v>875</v>
      </c>
      <c r="D61" s="40">
        <v>433</v>
      </c>
      <c r="E61" s="40">
        <v>328</v>
      </c>
      <c r="F61" s="40">
        <v>43</v>
      </c>
      <c r="G61" s="71">
        <v>36</v>
      </c>
      <c r="H61" s="40">
        <v>627</v>
      </c>
      <c r="I61" s="40">
        <v>274</v>
      </c>
      <c r="J61" s="40">
        <v>268</v>
      </c>
      <c r="K61" s="40">
        <v>33</v>
      </c>
      <c r="L61" s="40">
        <v>29</v>
      </c>
      <c r="M61" s="70">
        <v>899.24265500000001</v>
      </c>
      <c r="N61" s="40">
        <v>381.91815800000001</v>
      </c>
      <c r="O61" s="40">
        <v>409.05264099999999</v>
      </c>
      <c r="P61" s="40">
        <v>48.631579000000002</v>
      </c>
      <c r="Q61" s="71">
        <v>18.988095999999999</v>
      </c>
      <c r="R61" s="40">
        <v>241.00000600000001</v>
      </c>
      <c r="S61" s="40">
        <v>95.851072000000002</v>
      </c>
      <c r="T61" s="41">
        <v>2.4051900000000002</v>
      </c>
      <c r="U61" s="41">
        <v>4.0888220000000004</v>
      </c>
      <c r="V61" s="75">
        <v>118.09481599999999</v>
      </c>
      <c r="W61" s="41">
        <v>34.806255999999998</v>
      </c>
      <c r="X61" s="41">
        <v>0.721557</v>
      </c>
      <c r="Y61" s="61">
        <v>1.6836329999999999</v>
      </c>
    </row>
    <row r="62" spans="1:25" x14ac:dyDescent="0.45">
      <c r="A62" s="62"/>
      <c r="B62" s="40">
        <v>60</v>
      </c>
      <c r="C62" s="70">
        <v>798</v>
      </c>
      <c r="D62" s="40">
        <v>319</v>
      </c>
      <c r="E62" s="40">
        <v>397</v>
      </c>
      <c r="F62" s="40">
        <v>30</v>
      </c>
      <c r="G62" s="71">
        <v>19</v>
      </c>
      <c r="H62" s="40">
        <v>596</v>
      </c>
      <c r="I62" s="40">
        <v>210</v>
      </c>
      <c r="J62" s="40">
        <v>340</v>
      </c>
      <c r="K62" s="40">
        <v>17</v>
      </c>
      <c r="L62" s="40">
        <v>11</v>
      </c>
      <c r="M62" s="70">
        <v>614.17582700000003</v>
      </c>
      <c r="N62" s="40">
        <v>269.53124500000001</v>
      </c>
      <c r="O62" s="40">
        <v>271.25171899999998</v>
      </c>
      <c r="P62" s="40">
        <v>12.142858</v>
      </c>
      <c r="Q62" s="71">
        <v>41.25</v>
      </c>
      <c r="R62" s="40">
        <v>350.00000999999997</v>
      </c>
      <c r="S62" s="40">
        <v>111.595544</v>
      </c>
      <c r="T62" s="41">
        <v>2.4451100000000001</v>
      </c>
      <c r="U62" s="41">
        <v>4.1916169999999999</v>
      </c>
      <c r="V62" s="75">
        <v>206.43713</v>
      </c>
      <c r="W62" s="41">
        <v>46.660156999999998</v>
      </c>
      <c r="X62" s="41">
        <v>1.3972059999999999</v>
      </c>
      <c r="Y62" s="61">
        <v>2.4451100000000001</v>
      </c>
    </row>
    <row r="63" spans="1:25" x14ac:dyDescent="0.45">
      <c r="A63" s="62"/>
      <c r="B63" s="40">
        <v>61</v>
      </c>
      <c r="C63" s="70">
        <v>261</v>
      </c>
      <c r="D63" s="40">
        <v>86</v>
      </c>
      <c r="E63" s="40">
        <v>153</v>
      </c>
      <c r="F63" s="40">
        <v>2</v>
      </c>
      <c r="G63" s="71">
        <v>13</v>
      </c>
      <c r="H63" s="40">
        <v>206</v>
      </c>
      <c r="I63" s="40">
        <v>60</v>
      </c>
      <c r="J63" s="40">
        <v>128</v>
      </c>
      <c r="K63" s="40">
        <v>2</v>
      </c>
      <c r="L63" s="40">
        <v>10</v>
      </c>
      <c r="M63" s="70">
        <v>114.118904</v>
      </c>
      <c r="N63" s="40">
        <v>16.806723000000002</v>
      </c>
      <c r="O63" s="40">
        <v>89.934641999999997</v>
      </c>
      <c r="P63" s="40">
        <v>0.92592600000000003</v>
      </c>
      <c r="Q63" s="71">
        <v>6.451613</v>
      </c>
      <c r="R63" s="40">
        <v>171.00000199999999</v>
      </c>
      <c r="S63" s="40">
        <v>54.522392000000004</v>
      </c>
      <c r="T63" s="41">
        <v>1.1946110000000001</v>
      </c>
      <c r="U63" s="41">
        <v>2.0479039999999999</v>
      </c>
      <c r="V63" s="75">
        <v>100.85927700000001</v>
      </c>
      <c r="W63" s="41">
        <v>22.796818999999999</v>
      </c>
      <c r="X63" s="41">
        <v>0.68263499999999999</v>
      </c>
      <c r="Y63" s="61">
        <v>1.1946110000000001</v>
      </c>
    </row>
    <row r="64" spans="1:25" x14ac:dyDescent="0.45">
      <c r="A64" s="62"/>
      <c r="B64" s="40">
        <v>62</v>
      </c>
      <c r="C64" s="70">
        <v>2106</v>
      </c>
      <c r="D64" s="40">
        <v>769</v>
      </c>
      <c r="E64" s="40">
        <v>964</v>
      </c>
      <c r="F64" s="40">
        <v>146</v>
      </c>
      <c r="G64" s="71">
        <v>183</v>
      </c>
      <c r="H64" s="40">
        <v>1536</v>
      </c>
      <c r="I64" s="40">
        <v>493</v>
      </c>
      <c r="J64" s="40">
        <v>771</v>
      </c>
      <c r="K64" s="40">
        <v>106</v>
      </c>
      <c r="L64" s="40">
        <v>134</v>
      </c>
      <c r="M64" s="70">
        <v>1020.000016</v>
      </c>
      <c r="N64" s="40">
        <v>129.99999800000001</v>
      </c>
      <c r="O64" s="40">
        <v>595.00000899999998</v>
      </c>
      <c r="P64" s="40">
        <v>195.00000199999999</v>
      </c>
      <c r="Q64" s="71">
        <v>100.000001</v>
      </c>
      <c r="R64" s="40">
        <v>1010.000008</v>
      </c>
      <c r="S64" s="40">
        <v>289.42628000000002</v>
      </c>
      <c r="T64" s="41">
        <v>10</v>
      </c>
      <c r="U64" s="41">
        <v>11</v>
      </c>
      <c r="V64" s="75">
        <v>554.00000699999998</v>
      </c>
      <c r="W64" s="41">
        <v>126.902293</v>
      </c>
      <c r="X64" s="41">
        <v>3</v>
      </c>
      <c r="Y64" s="61">
        <v>6</v>
      </c>
    </row>
    <row r="65" spans="1:25" x14ac:dyDescent="0.45">
      <c r="A65" s="62"/>
      <c r="B65" s="63">
        <v>63</v>
      </c>
      <c r="C65" s="72">
        <v>1236</v>
      </c>
      <c r="D65" s="63">
        <v>311</v>
      </c>
      <c r="E65" s="63">
        <v>739</v>
      </c>
      <c r="F65" s="63">
        <v>70</v>
      </c>
      <c r="G65" s="73">
        <v>82</v>
      </c>
      <c r="H65" s="63">
        <v>937</v>
      </c>
      <c r="I65" s="63">
        <v>221</v>
      </c>
      <c r="J65" s="63">
        <v>588</v>
      </c>
      <c r="K65" s="63">
        <v>49</v>
      </c>
      <c r="L65" s="63">
        <v>57</v>
      </c>
      <c r="M65" s="72">
        <v>953.99998800000003</v>
      </c>
      <c r="N65" s="63">
        <v>225.00000499999999</v>
      </c>
      <c r="O65" s="63">
        <v>654.99997499999995</v>
      </c>
      <c r="P65" s="63">
        <v>39.999999000000003</v>
      </c>
      <c r="Q65" s="73">
        <v>20</v>
      </c>
      <c r="R65" s="63">
        <v>703.00000699999998</v>
      </c>
      <c r="S65" s="63">
        <v>158.78966</v>
      </c>
      <c r="T65" s="64">
        <v>5.2831609999999998</v>
      </c>
      <c r="U65" s="64">
        <v>15.849482999999999</v>
      </c>
      <c r="V65" s="76">
        <v>405.82219800000001</v>
      </c>
      <c r="W65" s="64">
        <v>71.308319999999995</v>
      </c>
      <c r="X65" s="64">
        <v>2.6415799999999998</v>
      </c>
      <c r="Y65" s="65">
        <v>9.9059270000000001</v>
      </c>
    </row>
    <row r="66" spans="1:25" x14ac:dyDescent="0.45">
      <c r="A66" s="62"/>
      <c r="B66" s="40">
        <v>64</v>
      </c>
      <c r="C66" s="70">
        <v>440</v>
      </c>
      <c r="D66" s="40">
        <v>187</v>
      </c>
      <c r="E66" s="40">
        <v>206</v>
      </c>
      <c r="F66" s="40">
        <v>13</v>
      </c>
      <c r="G66" s="71">
        <v>26</v>
      </c>
      <c r="H66" s="40">
        <v>331</v>
      </c>
      <c r="I66" s="40">
        <v>125</v>
      </c>
      <c r="J66" s="40">
        <v>169</v>
      </c>
      <c r="K66" s="40">
        <v>10</v>
      </c>
      <c r="L66" s="40">
        <v>20</v>
      </c>
      <c r="M66" s="70">
        <v>384.906181</v>
      </c>
      <c r="N66" s="40">
        <v>160.43526700000001</v>
      </c>
      <c r="O66" s="40">
        <v>134.82806099999999</v>
      </c>
      <c r="P66" s="40">
        <v>7.1428570000000002</v>
      </c>
      <c r="Q66" s="71">
        <v>75</v>
      </c>
      <c r="R66" s="40">
        <v>163.00001</v>
      </c>
      <c r="S66" s="40">
        <v>51.971640999999998</v>
      </c>
      <c r="T66" s="41">
        <v>1.1387229999999999</v>
      </c>
      <c r="U66" s="41">
        <v>1.9520960000000001</v>
      </c>
      <c r="V66" s="75">
        <v>96.140721999999997</v>
      </c>
      <c r="W66" s="41">
        <v>21.730301999999998</v>
      </c>
      <c r="X66" s="41">
        <v>0.65069900000000003</v>
      </c>
      <c r="Y66" s="61">
        <v>1.1387229999999999</v>
      </c>
    </row>
    <row r="67" spans="1:25" s="44" customFormat="1" x14ac:dyDescent="0.45">
      <c r="A67" s="62"/>
      <c r="B67" s="66">
        <v>65</v>
      </c>
      <c r="C67" s="74">
        <v>277</v>
      </c>
      <c r="D67" s="67">
        <v>108</v>
      </c>
      <c r="E67" s="67">
        <v>136</v>
      </c>
      <c r="F67" s="67">
        <v>15</v>
      </c>
      <c r="G67" s="68">
        <v>14</v>
      </c>
      <c r="H67" s="67">
        <v>204</v>
      </c>
      <c r="I67" s="67">
        <v>72</v>
      </c>
      <c r="J67" s="67">
        <v>111</v>
      </c>
      <c r="K67" s="67">
        <v>9</v>
      </c>
      <c r="L67" s="67">
        <v>11</v>
      </c>
      <c r="M67" s="74">
        <v>109.421705</v>
      </c>
      <c r="N67" s="67">
        <v>20.168068000000002</v>
      </c>
      <c r="O67" s="67">
        <v>77.990196999999995</v>
      </c>
      <c r="P67" s="67">
        <v>4.1666670000000003</v>
      </c>
      <c r="Q67" s="68">
        <v>7.0967739999999999</v>
      </c>
      <c r="R67" s="67">
        <v>146.99999600000001</v>
      </c>
      <c r="S67" s="67">
        <v>32.264152000000003</v>
      </c>
      <c r="T67" s="67">
        <v>2.9727000000000001</v>
      </c>
      <c r="U67" s="67">
        <v>1.9322550000000001</v>
      </c>
      <c r="V67" s="74">
        <v>87.694637</v>
      </c>
      <c r="W67" s="67">
        <v>14.229317999999999</v>
      </c>
      <c r="X67" s="67">
        <v>1.9322550000000001</v>
      </c>
      <c r="Y67" s="68">
        <v>0.74317500000000003</v>
      </c>
    </row>
    <row r="68" spans="1:25" x14ac:dyDescent="0.45">
      <c r="A68" s="62"/>
      <c r="B68" s="69">
        <v>66</v>
      </c>
      <c r="C68" s="75">
        <v>813</v>
      </c>
      <c r="D68" s="41">
        <v>171</v>
      </c>
      <c r="E68" s="41">
        <v>467</v>
      </c>
      <c r="F68" s="41">
        <v>69</v>
      </c>
      <c r="G68" s="61">
        <v>73</v>
      </c>
      <c r="H68" s="41">
        <v>637</v>
      </c>
      <c r="I68" s="41">
        <v>112</v>
      </c>
      <c r="J68" s="41">
        <v>386</v>
      </c>
      <c r="K68" s="41">
        <v>62</v>
      </c>
      <c r="L68" s="41">
        <v>55</v>
      </c>
      <c r="M68" s="75">
        <v>886.99857399999996</v>
      </c>
      <c r="N68" s="41">
        <v>156.112538</v>
      </c>
      <c r="O68" s="41">
        <v>589.15787899999998</v>
      </c>
      <c r="P68" s="41">
        <v>91.368419000000003</v>
      </c>
      <c r="Q68" s="61">
        <v>36.011906000000003</v>
      </c>
      <c r="R68" s="41">
        <v>353.00000299999999</v>
      </c>
      <c r="S68" s="41">
        <v>77.477864999999994</v>
      </c>
      <c r="T68" s="41">
        <v>7.1385240000000003</v>
      </c>
      <c r="U68" s="41">
        <v>4.6400399999999999</v>
      </c>
      <c r="V68" s="75">
        <v>210.586445</v>
      </c>
      <c r="W68" s="41">
        <v>34.169725</v>
      </c>
      <c r="X68" s="41">
        <v>4.6400399999999999</v>
      </c>
      <c r="Y68" s="61">
        <v>1.7846310000000001</v>
      </c>
    </row>
    <row r="69" spans="1:25" x14ac:dyDescent="0.45">
      <c r="A69" s="62"/>
      <c r="B69" s="69">
        <v>67</v>
      </c>
      <c r="C69" s="75">
        <v>401</v>
      </c>
      <c r="D69" s="41">
        <v>105</v>
      </c>
      <c r="E69" s="41">
        <v>239</v>
      </c>
      <c r="F69" s="41">
        <v>18</v>
      </c>
      <c r="G69" s="61">
        <v>35</v>
      </c>
      <c r="H69" s="41">
        <v>311</v>
      </c>
      <c r="I69" s="41">
        <v>71</v>
      </c>
      <c r="J69" s="41">
        <v>200</v>
      </c>
      <c r="K69" s="41">
        <v>12</v>
      </c>
      <c r="L69" s="41">
        <v>24</v>
      </c>
      <c r="M69" s="75">
        <v>181.450254</v>
      </c>
      <c r="N69" s="41">
        <v>19.887955999999999</v>
      </c>
      <c r="O69" s="41">
        <v>140.52287799999999</v>
      </c>
      <c r="P69" s="41">
        <v>5.5555560000000002</v>
      </c>
      <c r="Q69" s="61">
        <v>15.48387</v>
      </c>
      <c r="R69" s="41">
        <v>244.00000399999999</v>
      </c>
      <c r="S69" s="41">
        <v>53.554107000000002</v>
      </c>
      <c r="T69" s="41">
        <v>4.9342769999999998</v>
      </c>
      <c r="U69" s="41">
        <v>3.2072799999999999</v>
      </c>
      <c r="V69" s="75">
        <v>145.56117800000001</v>
      </c>
      <c r="W69" s="41">
        <v>23.618734</v>
      </c>
      <c r="X69" s="41">
        <v>3.2072799999999999</v>
      </c>
      <c r="Y69" s="61">
        <v>1.2335689999999999</v>
      </c>
    </row>
    <row r="70" spans="1:25" x14ac:dyDescent="0.45">
      <c r="A70" s="62"/>
      <c r="B70" s="69">
        <v>68</v>
      </c>
      <c r="C70" s="75">
        <v>252</v>
      </c>
      <c r="D70" s="41">
        <v>61</v>
      </c>
      <c r="E70" s="41">
        <v>158</v>
      </c>
      <c r="F70" s="41">
        <v>4</v>
      </c>
      <c r="G70" s="61">
        <v>20</v>
      </c>
      <c r="H70" s="41">
        <v>194</v>
      </c>
      <c r="I70" s="41">
        <v>41</v>
      </c>
      <c r="J70" s="41">
        <v>129</v>
      </c>
      <c r="K70" s="41">
        <v>4</v>
      </c>
      <c r="L70" s="41">
        <v>13</v>
      </c>
      <c r="M70" s="75">
        <v>209.64599799999999</v>
      </c>
      <c r="N70" s="41">
        <v>52.622768999999998</v>
      </c>
      <c r="O70" s="41">
        <v>102.916089</v>
      </c>
      <c r="P70" s="41">
        <v>2.8571430000000002</v>
      </c>
      <c r="Q70" s="61">
        <v>48.75</v>
      </c>
      <c r="R70" s="41">
        <v>150.99999399999999</v>
      </c>
      <c r="S70" s="41">
        <v>33.142088999999999</v>
      </c>
      <c r="T70" s="41">
        <v>3.0535890000000001</v>
      </c>
      <c r="U70" s="41">
        <v>1.9848330000000001</v>
      </c>
      <c r="V70" s="75">
        <v>90.080886000000007</v>
      </c>
      <c r="W70" s="41">
        <v>14.616510999999999</v>
      </c>
      <c r="X70" s="41">
        <v>1.9848330000000001</v>
      </c>
      <c r="Y70" s="61">
        <v>0.76339699999999999</v>
      </c>
    </row>
    <row r="71" spans="1:25" x14ac:dyDescent="0.45">
      <c r="A71" s="62"/>
      <c r="B71" s="69">
        <v>69</v>
      </c>
      <c r="C71" s="75">
        <v>179</v>
      </c>
      <c r="D71" s="41">
        <v>77</v>
      </c>
      <c r="E71" s="41">
        <v>74</v>
      </c>
      <c r="F71" s="41">
        <v>13</v>
      </c>
      <c r="G71" s="61">
        <v>11</v>
      </c>
      <c r="H71" s="41">
        <v>131</v>
      </c>
      <c r="I71" s="41">
        <v>49</v>
      </c>
      <c r="J71" s="41">
        <v>63</v>
      </c>
      <c r="K71" s="41">
        <v>9</v>
      </c>
      <c r="L71" s="41">
        <v>7</v>
      </c>
      <c r="M71" s="75">
        <v>72.241742000000002</v>
      </c>
      <c r="N71" s="41">
        <v>19.294239999999999</v>
      </c>
      <c r="O71" s="41">
        <v>44.264705999999997</v>
      </c>
      <c r="P71" s="41">
        <v>4.1666670000000003</v>
      </c>
      <c r="Q71" s="61">
        <v>4.5161290000000003</v>
      </c>
      <c r="R71" s="41">
        <v>89.999999000000003</v>
      </c>
      <c r="S71" s="41">
        <v>19.753563</v>
      </c>
      <c r="T71" s="41">
        <v>1.82002</v>
      </c>
      <c r="U71" s="41">
        <v>1.1830130000000001</v>
      </c>
      <c r="V71" s="75">
        <v>53.690595999999999</v>
      </c>
      <c r="W71" s="41">
        <v>8.7118280000000006</v>
      </c>
      <c r="X71" s="41">
        <v>1.1830130000000001</v>
      </c>
      <c r="Y71" s="61">
        <v>0.45500499999999999</v>
      </c>
    </row>
    <row r="72" spans="1:25" x14ac:dyDescent="0.45">
      <c r="A72" s="62"/>
      <c r="B72" s="69">
        <v>70</v>
      </c>
      <c r="C72" s="75">
        <v>826</v>
      </c>
      <c r="D72" s="41">
        <v>231</v>
      </c>
      <c r="E72" s="41">
        <v>373</v>
      </c>
      <c r="F72" s="41">
        <v>71</v>
      </c>
      <c r="G72" s="61">
        <v>125</v>
      </c>
      <c r="H72" s="41">
        <v>615</v>
      </c>
      <c r="I72" s="41">
        <v>168</v>
      </c>
      <c r="J72" s="41">
        <v>286</v>
      </c>
      <c r="K72" s="41">
        <v>53</v>
      </c>
      <c r="L72" s="41">
        <v>90</v>
      </c>
      <c r="M72" s="75">
        <v>589.50039700000002</v>
      </c>
      <c r="N72" s="41">
        <v>69.716280999999995</v>
      </c>
      <c r="O72" s="41">
        <v>299.91782799999999</v>
      </c>
      <c r="P72" s="41">
        <v>105.412375</v>
      </c>
      <c r="Q72" s="61">
        <v>54.602243000000001</v>
      </c>
      <c r="R72" s="41">
        <v>305.999999</v>
      </c>
      <c r="S72" s="41">
        <v>89.756412999999995</v>
      </c>
      <c r="T72" s="41">
        <v>6.0458020000000001</v>
      </c>
      <c r="U72" s="41">
        <v>3.052578</v>
      </c>
      <c r="V72" s="75">
        <v>178.91256899999999</v>
      </c>
      <c r="W72" s="41">
        <v>30.403939000000001</v>
      </c>
      <c r="X72" s="41">
        <v>2.052578</v>
      </c>
      <c r="Y72" s="61">
        <v>2.020222</v>
      </c>
    </row>
    <row r="74" spans="1:25" x14ac:dyDescent="0.45">
      <c r="B74" s="36" t="s">
        <v>0</v>
      </c>
      <c r="C74" s="42">
        <f>SUM(C3:C73)</f>
        <v>39227</v>
      </c>
      <c r="D74" s="42">
        <f>SUM(D3:D73)</f>
        <v>19896</v>
      </c>
      <c r="E74" s="42">
        <f>SUM(E3:E73)</f>
        <v>14731</v>
      </c>
      <c r="F74" s="42">
        <f>SUM(F3:F73)</f>
        <v>1969</v>
      </c>
      <c r="G74" s="42">
        <f>SUM(G3:G73)</f>
        <v>1655</v>
      </c>
      <c r="H74" s="42">
        <f>SUM(H3:H73)</f>
        <v>28039</v>
      </c>
      <c r="I74" s="42">
        <f>SUM(I3:I73)</f>
        <v>12343</v>
      </c>
      <c r="J74" s="42">
        <f>SUM(J3:J73)</f>
        <v>12367</v>
      </c>
      <c r="K74" s="42">
        <f>SUM(K3:K73)</f>
        <v>1412</v>
      </c>
      <c r="L74" s="42">
        <f>SUM(L3:L73)</f>
        <v>1235</v>
      </c>
      <c r="M74" s="42">
        <f>SUM(M3:M73)</f>
        <v>23463.045950000007</v>
      </c>
      <c r="N74" s="42">
        <f>SUM(N3:N73)</f>
        <v>8767.7105660000016</v>
      </c>
      <c r="O74" s="42">
        <f>SUM(O3:O73)</f>
        <v>11677.719060999998</v>
      </c>
      <c r="P74" s="42">
        <f>SUM(P3:P73)</f>
        <v>1292.4123840000002</v>
      </c>
      <c r="Q74" s="42">
        <f>SUM(Q3:Q73)</f>
        <v>961.3522499999998</v>
      </c>
      <c r="R74" s="42">
        <f>SUM(R3:R73)</f>
        <v>14508.000128000001</v>
      </c>
      <c r="S74" s="42">
        <f>SUM(S3:S73)</f>
        <v>4637.0058179999987</v>
      </c>
      <c r="T74" s="42">
        <f>SUM(T3:T73)</f>
        <v>143.96491799999998</v>
      </c>
      <c r="U74" s="42">
        <f>SUM(U3:U73)</f>
        <v>218.00000099999997</v>
      </c>
      <c r="V74" s="42">
        <f>SUM(V3:V73)</f>
        <v>7917.8438489999999</v>
      </c>
      <c r="W74" s="42">
        <f>SUM(W3:W73)</f>
        <v>1814.4411109999999</v>
      </c>
      <c r="X74" s="42">
        <f>SUM(X3:X73)</f>
        <v>74.000000999999997</v>
      </c>
      <c r="Y74" s="42">
        <f>SUM(Y3:Y73)</f>
        <v>103.00000300000002</v>
      </c>
    </row>
  </sheetData>
  <sheetProtection sheet="1" objects="1" scenarios="1" selectLockedCells="1"/>
  <protectedRanges>
    <protectedRange sqref="A3:A72" name="Range1"/>
  </protectedRanges>
  <mergeCells count="6">
    <mergeCell ref="AA1:AL1"/>
    <mergeCell ref="C1:G1"/>
    <mergeCell ref="H1:L1"/>
    <mergeCell ref="M1:Q1"/>
    <mergeCell ref="V1:Y1"/>
    <mergeCell ref="R1:U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0"/>
  <sheetViews>
    <sheetView zoomScaleNormal="100" workbookViewId="0">
      <selection activeCell="A4" sqref="A4:G5"/>
    </sheetView>
  </sheetViews>
  <sheetFormatPr defaultColWidth="9.109375" defaultRowHeight="12.9" x14ac:dyDescent="0.5"/>
  <cols>
    <col min="1" max="1" width="11.5546875" style="48" customWidth="1"/>
    <col min="2" max="2" width="13.6640625" style="48" customWidth="1"/>
    <col min="3" max="5" width="6.21875" style="48" bestFit="1" customWidth="1"/>
    <col min="6" max="6" width="6.21875" style="48" customWidth="1"/>
    <col min="7" max="7" width="13.44140625" style="48" bestFit="1" customWidth="1"/>
    <col min="8" max="8" width="8.77734375" style="48" bestFit="1" customWidth="1"/>
    <col min="9" max="9" width="10.109375" style="48" bestFit="1" customWidth="1"/>
    <col min="10" max="11" width="8" style="48" bestFit="1" customWidth="1"/>
    <col min="12" max="12" width="8" style="48" customWidth="1"/>
    <col min="13" max="13" width="13.109375" style="48" customWidth="1"/>
    <col min="14" max="15" width="8" style="48" bestFit="1" customWidth="1"/>
    <col min="16" max="16" width="8" style="48" customWidth="1"/>
    <col min="17" max="17" width="10.109375" style="48" bestFit="1" customWidth="1"/>
    <col min="18" max="18" width="6.44140625" style="48" bestFit="1" customWidth="1"/>
    <col min="19" max="19" width="9.109375" style="48" bestFit="1" customWidth="1"/>
    <col min="20" max="20" width="7.44140625" style="48" bestFit="1" customWidth="1"/>
    <col min="21" max="21" width="6.77734375" style="48" bestFit="1" customWidth="1"/>
    <col min="22" max="22" width="5.44140625" style="48" bestFit="1" customWidth="1"/>
    <col min="23" max="16384" width="9.109375" style="48"/>
  </cols>
  <sheetData>
    <row r="1" spans="1:16" s="53" customFormat="1" ht="14.4" x14ac:dyDescent="0.55000000000000004">
      <c r="A1" s="52" t="s">
        <v>37</v>
      </c>
      <c r="B1" s="79"/>
      <c r="F1" s="80" t="s">
        <v>38</v>
      </c>
      <c r="G1" s="55">
        <f>H9/4</f>
        <v>9806.75</v>
      </c>
    </row>
    <row r="2" spans="1:16" s="53" customFormat="1" ht="14.4" x14ac:dyDescent="0.55000000000000004">
      <c r="A2" s="52"/>
      <c r="B2" s="79"/>
      <c r="G2" s="54"/>
      <c r="H2" s="55"/>
    </row>
    <row r="3" spans="1:16" s="53" customFormat="1" ht="14.4" x14ac:dyDescent="0.55000000000000004">
      <c r="A3" s="52" t="s">
        <v>57</v>
      </c>
      <c r="B3" s="79"/>
    </row>
    <row r="4" spans="1:16" s="53" customFormat="1" ht="14.4" x14ac:dyDescent="0.55000000000000004">
      <c r="A4" s="108" t="s">
        <v>39</v>
      </c>
      <c r="B4" s="108"/>
      <c r="C4" s="108"/>
      <c r="D4" s="108"/>
      <c r="E4" s="108"/>
      <c r="F4" s="108"/>
      <c r="G4" s="108"/>
    </row>
    <row r="5" spans="1:16" s="53" customFormat="1" ht="14.4" x14ac:dyDescent="0.55000000000000004">
      <c r="A5" s="108"/>
      <c r="B5" s="108"/>
      <c r="C5" s="108"/>
      <c r="D5" s="108"/>
      <c r="E5" s="108"/>
      <c r="F5" s="108"/>
      <c r="G5" s="108"/>
    </row>
    <row r="6" spans="1:16" s="50" customFormat="1" ht="13.2" thickBot="1" x14ac:dyDescent="0.55000000000000004">
      <c r="A6" s="49"/>
      <c r="B6" s="49"/>
      <c r="C6" s="49"/>
      <c r="D6" s="49"/>
      <c r="E6" s="49"/>
      <c r="F6" s="49"/>
      <c r="G6" s="49"/>
    </row>
    <row r="7" spans="1:16" ht="13.2" thickBot="1" x14ac:dyDescent="0.55000000000000004">
      <c r="C7" s="109" t="s">
        <v>51</v>
      </c>
      <c r="D7" s="110"/>
      <c r="E7" s="110"/>
      <c r="F7" s="110"/>
      <c r="G7" s="110"/>
      <c r="H7" s="111"/>
      <c r="I7" s="109" t="s">
        <v>52</v>
      </c>
      <c r="J7" s="110"/>
      <c r="K7" s="110"/>
      <c r="L7" s="110"/>
      <c r="M7" s="110"/>
      <c r="N7" s="111"/>
    </row>
    <row r="8" spans="1:16" ht="13.2" thickBot="1" x14ac:dyDescent="0.55000000000000004">
      <c r="A8" s="6" t="s">
        <v>40</v>
      </c>
      <c r="B8" s="6" t="s">
        <v>41</v>
      </c>
      <c r="C8" s="28">
        <v>1</v>
      </c>
      <c r="D8" s="29">
        <v>2</v>
      </c>
      <c r="E8" s="29">
        <v>3</v>
      </c>
      <c r="F8" s="31">
        <v>4</v>
      </c>
      <c r="G8" s="30" t="s">
        <v>53</v>
      </c>
      <c r="H8" s="30" t="s">
        <v>0</v>
      </c>
      <c r="I8" s="28">
        <v>1</v>
      </c>
      <c r="J8" s="29">
        <v>2</v>
      </c>
      <c r="K8" s="29">
        <v>3</v>
      </c>
      <c r="L8" s="31">
        <v>4</v>
      </c>
      <c r="M8" s="30" t="s">
        <v>53</v>
      </c>
      <c r="N8" s="30" t="s">
        <v>0</v>
      </c>
    </row>
    <row r="9" spans="1:16" ht="13.2" customHeight="1" x14ac:dyDescent="0.5">
      <c r="A9" s="116" t="s">
        <v>23</v>
      </c>
      <c r="B9" s="81" t="s">
        <v>42</v>
      </c>
      <c r="C9" s="8">
        <f>SUMIF(Asignaciones!$A$3:$A$72,"=1",Asignaciones!$C$3:$C$72)</f>
        <v>0</v>
      </c>
      <c r="D9" s="9">
        <f>SUMIF(Asignaciones!$A$3:$A$72,"=2",Asignaciones!$C$3:$C$72)</f>
        <v>0</v>
      </c>
      <c r="E9" s="9">
        <f>SUMIF(Asignaciones!$A$3:$A$72,"=3",Asignaciones!$C$3:$C$72)</f>
        <v>0</v>
      </c>
      <c r="F9" s="32">
        <f>SUMIF(Asignaciones!$A$3:$A$72,"=4",Asignaciones!$C$3:$C$72)</f>
        <v>0</v>
      </c>
      <c r="G9" s="10">
        <f>H9-SUM(C9:F9)</f>
        <v>39227</v>
      </c>
      <c r="H9" s="10">
        <f>Asignaciones!C74</f>
        <v>39227</v>
      </c>
      <c r="I9" s="11"/>
      <c r="J9" s="12"/>
      <c r="K9" s="12"/>
      <c r="L9" s="12"/>
      <c r="M9" s="45"/>
      <c r="N9" s="13"/>
      <c r="P9" s="7"/>
    </row>
    <row r="10" spans="1:16" ht="25.8" x14ac:dyDescent="0.5">
      <c r="A10" s="117"/>
      <c r="B10" s="82" t="s">
        <v>43</v>
      </c>
      <c r="C10" s="14">
        <f>C9-$G$1</f>
        <v>-9806.75</v>
      </c>
      <c r="D10" s="15">
        <f>D9-$G$1</f>
        <v>-9806.75</v>
      </c>
      <c r="E10" s="15">
        <f>E9-$G$1</f>
        <v>-9806.75</v>
      </c>
      <c r="F10" s="33">
        <f>F9-$G$1</f>
        <v>-9806.75</v>
      </c>
      <c r="G10" s="16"/>
      <c r="H10" s="16">
        <f>MAX(C10:F10)-MIN(C10:F10)</f>
        <v>0</v>
      </c>
      <c r="I10" s="17">
        <f>C10/$G$1</f>
        <v>-1</v>
      </c>
      <c r="J10" s="18">
        <f>D10/$G$1</f>
        <v>-1</v>
      </c>
      <c r="K10" s="18">
        <f>E10/$G$1</f>
        <v>-1</v>
      </c>
      <c r="L10" s="18">
        <f>F10/$G$1</f>
        <v>-1</v>
      </c>
      <c r="M10" s="46"/>
      <c r="N10" s="27">
        <f>H10/$G$1</f>
        <v>0</v>
      </c>
      <c r="P10" s="7"/>
    </row>
    <row r="11" spans="1:16" x14ac:dyDescent="0.5">
      <c r="A11" s="117"/>
      <c r="B11" s="83" t="s">
        <v>44</v>
      </c>
      <c r="C11" s="14">
        <f>SUMIF(Asignaciones!$A$3:$A$72,"=1",Asignaciones!$D$3:$D$72)</f>
        <v>0</v>
      </c>
      <c r="D11" s="15">
        <f>SUMIF(Asignaciones!$A$3:$A$72,"=2",Asignaciones!$D$3:$D$72)</f>
        <v>0</v>
      </c>
      <c r="E11" s="15">
        <f>SUMIF(Asignaciones!$A$3:$A$72,"=3",Asignaciones!$D$3:$D$72)</f>
        <v>0</v>
      </c>
      <c r="F11" s="33">
        <f>SUMIF(Asignaciones!$A$3:$A$72,"=4",Asignaciones!$D$3:$D$72)</f>
        <v>0</v>
      </c>
      <c r="G11" s="16">
        <f t="shared" ref="G11:G32" si="0">H11-SUM(C11:F11)</f>
        <v>19896</v>
      </c>
      <c r="H11" s="57">
        <v>19896</v>
      </c>
      <c r="I11" s="17" t="e">
        <f t="shared" ref="I11:L12" si="1">C11/C$9</f>
        <v>#DIV/0!</v>
      </c>
      <c r="J11" s="18" t="e">
        <f t="shared" si="1"/>
        <v>#DIV/0!</v>
      </c>
      <c r="K11" s="18" t="e">
        <f t="shared" si="1"/>
        <v>#DIV/0!</v>
      </c>
      <c r="L11" s="18" t="e">
        <f t="shared" si="1"/>
        <v>#DIV/0!</v>
      </c>
      <c r="M11" s="46">
        <f>IF(G11&gt;0,G11/G$9,"")</f>
        <v>0.50720167231753643</v>
      </c>
      <c r="N11" s="19">
        <f>H11/H$9</f>
        <v>0.50720167231753643</v>
      </c>
      <c r="P11" s="7"/>
    </row>
    <row r="12" spans="1:16" x14ac:dyDescent="0.5">
      <c r="A12" s="117"/>
      <c r="B12" s="83" t="s">
        <v>45</v>
      </c>
      <c r="C12" s="14">
        <f>SUMIF(Asignaciones!$A$3:$A$72,"=1",Asignaciones!$E$3:$E$72)</f>
        <v>0</v>
      </c>
      <c r="D12" s="15">
        <f>SUMIF(Asignaciones!$A$3:$A$72,"=2",Asignaciones!$E$3:$E$72)</f>
        <v>0</v>
      </c>
      <c r="E12" s="15">
        <f>SUMIF(Asignaciones!$A$3:$A$72,"=3",Asignaciones!$E$3:$E$72)</f>
        <v>0</v>
      </c>
      <c r="F12" s="33">
        <f>SUMIF(Asignaciones!$A$3:$A$72,"=4",Asignaciones!$E$3:$E$72)</f>
        <v>0</v>
      </c>
      <c r="G12" s="16">
        <f t="shared" si="0"/>
        <v>14731</v>
      </c>
      <c r="H12" s="57">
        <v>14731</v>
      </c>
      <c r="I12" s="17" t="e">
        <f t="shared" si="1"/>
        <v>#DIV/0!</v>
      </c>
      <c r="J12" s="18" t="e">
        <f t="shared" si="1"/>
        <v>#DIV/0!</v>
      </c>
      <c r="K12" s="18" t="e">
        <f t="shared" si="1"/>
        <v>#DIV/0!</v>
      </c>
      <c r="L12" s="18" t="e">
        <f t="shared" si="1"/>
        <v>#DIV/0!</v>
      </c>
      <c r="M12" s="46">
        <f>IF(G12&gt;0,G12/G$9,"")</f>
        <v>0.37553215897213654</v>
      </c>
      <c r="N12" s="19">
        <f>H12/H$9</f>
        <v>0.37553215897213654</v>
      </c>
      <c r="P12" s="7"/>
    </row>
    <row r="13" spans="1:16" x14ac:dyDescent="0.5">
      <c r="A13" s="117"/>
      <c r="B13" s="83" t="s">
        <v>46</v>
      </c>
      <c r="C13" s="14">
        <f>SUMIF(Asignaciones!$A$3:$A$72,"=1",Asignaciones!$F$3:$F$72)</f>
        <v>0</v>
      </c>
      <c r="D13" s="15">
        <f>SUMIF(Asignaciones!$A$3:$A$72,"=2",Asignaciones!$F$3:$F$72)</f>
        <v>0</v>
      </c>
      <c r="E13" s="15">
        <f>SUMIF(Asignaciones!$A$3:$A$72,"=3",Asignaciones!$F$3:$F$72)</f>
        <v>0</v>
      </c>
      <c r="F13" s="33">
        <f>SUMIF(Asignaciones!$A$3:$A$72,"=4",Asignaciones!$F$3:$F$72)</f>
        <v>0</v>
      </c>
      <c r="G13" s="16">
        <f t="shared" si="0"/>
        <v>1969</v>
      </c>
      <c r="H13" s="57">
        <v>1969</v>
      </c>
      <c r="I13" s="17" t="e">
        <f t="shared" ref="I13" si="2">C13/C$9</f>
        <v>#DIV/0!</v>
      </c>
      <c r="J13" s="18" t="e">
        <f t="shared" ref="J13" si="3">D13/D$9</f>
        <v>#DIV/0!</v>
      </c>
      <c r="K13" s="18" t="e">
        <f t="shared" ref="K13" si="4">E13/E$9</f>
        <v>#DIV/0!</v>
      </c>
      <c r="L13" s="18" t="e">
        <f t="shared" ref="L13" si="5">F13/F$9</f>
        <v>#DIV/0!</v>
      </c>
      <c r="M13" s="46">
        <f>IF(G13&gt;0,G13/G$9,"")</f>
        <v>5.0195018737094345E-2</v>
      </c>
      <c r="N13" s="19">
        <f>H13/H$9</f>
        <v>5.0195018737094345E-2</v>
      </c>
      <c r="P13" s="7"/>
    </row>
    <row r="14" spans="1:16" ht="13.2" thickBot="1" x14ac:dyDescent="0.55000000000000004">
      <c r="A14" s="118"/>
      <c r="B14" s="84" t="s">
        <v>32</v>
      </c>
      <c r="C14" s="14">
        <f>SUMIF(Asignaciones!$A$3:$A$72,"=1",Asignaciones!$G$3:$G$72)</f>
        <v>0</v>
      </c>
      <c r="D14" s="15">
        <f>SUMIF(Asignaciones!$A$3:$A$72,"=2",Asignaciones!$G$3:$G$72)</f>
        <v>0</v>
      </c>
      <c r="E14" s="15">
        <f>SUMIF(Asignaciones!$A$3:$A$72,"=3",Asignaciones!$G$3:$G$72)</f>
        <v>0</v>
      </c>
      <c r="F14" s="33">
        <f>SUMIF(Asignaciones!$A$3:$A$72,"=4",Asignaciones!$G$3:$G$72)</f>
        <v>0</v>
      </c>
      <c r="G14" s="16">
        <f t="shared" si="0"/>
        <v>1655</v>
      </c>
      <c r="H14" s="58">
        <v>1655</v>
      </c>
      <c r="I14" s="17" t="e">
        <f>C14/C$9</f>
        <v>#DIV/0!</v>
      </c>
      <c r="J14" s="18" t="e">
        <f>D14/D$9</f>
        <v>#DIV/0!</v>
      </c>
      <c r="K14" s="18" t="e">
        <f>E14/E$9</f>
        <v>#DIV/0!</v>
      </c>
      <c r="L14" s="18" t="e">
        <f>F14/F$9</f>
        <v>#DIV/0!</v>
      </c>
      <c r="M14" s="35">
        <f>IF(G14&gt;0,G14/G$9,"")</f>
        <v>4.2190328090345938E-2</v>
      </c>
      <c r="N14" s="19">
        <f>H14/H$9</f>
        <v>4.2190328090345938E-2</v>
      </c>
      <c r="P14" s="7"/>
    </row>
    <row r="15" spans="1:16" ht="13.2" customHeight="1" x14ac:dyDescent="0.5">
      <c r="A15" s="113" t="s">
        <v>24</v>
      </c>
      <c r="B15" s="81" t="s">
        <v>47</v>
      </c>
      <c r="C15" s="8">
        <f>SUMIF(Asignaciones!$A$3:$A$72,"=1",Asignaciones!$H$3:$H$72)</f>
        <v>0</v>
      </c>
      <c r="D15" s="9">
        <f>SUMIF(Asignaciones!$A$3:$A$72,"=2",Asignaciones!$H$3:$H$72)</f>
        <v>0</v>
      </c>
      <c r="E15" s="9">
        <f>SUMIF(Asignaciones!$A$3:$A$72,"=3",Asignaciones!$H$3:$H$72)</f>
        <v>0</v>
      </c>
      <c r="F15" s="32">
        <f>SUMIF(Asignaciones!$A$3:$A$72,"=4",Asignaciones!$H$3:$H$72)</f>
        <v>0</v>
      </c>
      <c r="G15" s="10">
        <f t="shared" si="0"/>
        <v>28039</v>
      </c>
      <c r="H15" s="56">
        <v>28039</v>
      </c>
      <c r="I15" s="11"/>
      <c r="J15" s="12"/>
      <c r="K15" s="12"/>
      <c r="L15" s="12"/>
      <c r="M15" s="46"/>
      <c r="N15" s="26"/>
      <c r="P15" s="7"/>
    </row>
    <row r="16" spans="1:16" x14ac:dyDescent="0.5">
      <c r="A16" s="114"/>
      <c r="B16" s="83" t="s">
        <v>44</v>
      </c>
      <c r="C16" s="14">
        <f>SUMIF(Asignaciones!$A$3:$A$72,"=1",Asignaciones!$I$3:$I$72)</f>
        <v>0</v>
      </c>
      <c r="D16" s="15">
        <f>SUMIF(Asignaciones!$A$3:$A$72,"=2",Asignaciones!$I$3:$I$72)</f>
        <v>0</v>
      </c>
      <c r="E16" s="15">
        <f>SUMIF(Asignaciones!$A$3:$A$72,"=3",Asignaciones!$I$3:$I$72)</f>
        <v>0</v>
      </c>
      <c r="F16" s="33">
        <f>SUMIF(Asignaciones!$A$3:$A$72,"=4",Asignaciones!$I$3:$I$72)</f>
        <v>0</v>
      </c>
      <c r="G16" s="16">
        <f t="shared" si="0"/>
        <v>12343</v>
      </c>
      <c r="H16" s="56">
        <v>12343</v>
      </c>
      <c r="I16" s="17" t="e">
        <f t="shared" ref="I16:L17" si="6">C16/C$15</f>
        <v>#DIV/0!</v>
      </c>
      <c r="J16" s="18" t="e">
        <f t="shared" si="6"/>
        <v>#DIV/0!</v>
      </c>
      <c r="K16" s="18" t="e">
        <f t="shared" si="6"/>
        <v>#DIV/0!</v>
      </c>
      <c r="L16" s="18" t="e">
        <f t="shared" si="6"/>
        <v>#DIV/0!</v>
      </c>
      <c r="M16" s="46">
        <f>IF(G16&gt;0,G16/G$9,"")</f>
        <v>0.31465572182425372</v>
      </c>
      <c r="N16" s="19">
        <f>H16/H$15</f>
        <v>0.44020828132244372</v>
      </c>
      <c r="P16" s="7"/>
    </row>
    <row r="17" spans="1:16" x14ac:dyDescent="0.5">
      <c r="A17" s="114"/>
      <c r="B17" s="83" t="s">
        <v>45</v>
      </c>
      <c r="C17" s="14">
        <f>SUMIF(Asignaciones!$A$3:$A$72,"=1",Asignaciones!$J$3:$J$72)</f>
        <v>0</v>
      </c>
      <c r="D17" s="15">
        <f>SUMIF(Asignaciones!$A$3:$A$72,"=2",Asignaciones!$J$3:$J$72)</f>
        <v>0</v>
      </c>
      <c r="E17" s="15">
        <f>SUMIF(Asignaciones!$A$3:$A$72,"=3",Asignaciones!$J$3:$J$72)</f>
        <v>0</v>
      </c>
      <c r="F17" s="33">
        <f>SUMIF(Asignaciones!$A$3:$A$72,"=4",Asignaciones!$J$3:$J$72)</f>
        <v>0</v>
      </c>
      <c r="G17" s="16">
        <f t="shared" si="0"/>
        <v>12367</v>
      </c>
      <c r="H17" s="56">
        <v>12367</v>
      </c>
      <c r="I17" s="17" t="e">
        <f t="shared" si="6"/>
        <v>#DIV/0!</v>
      </c>
      <c r="J17" s="18" t="e">
        <f t="shared" si="6"/>
        <v>#DIV/0!</v>
      </c>
      <c r="K17" s="18" t="e">
        <f t="shared" si="6"/>
        <v>#DIV/0!</v>
      </c>
      <c r="L17" s="18" t="e">
        <f t="shared" si="6"/>
        <v>#DIV/0!</v>
      </c>
      <c r="M17" s="46">
        <f>IF(G17&gt;0,G17/G$9,"")</f>
        <v>0.31526754531317713</v>
      </c>
      <c r="N17" s="19">
        <f>H17/H$15</f>
        <v>0.44106423196262351</v>
      </c>
      <c r="P17" s="7"/>
    </row>
    <row r="18" spans="1:16" x14ac:dyDescent="0.5">
      <c r="A18" s="114"/>
      <c r="B18" s="83" t="s">
        <v>46</v>
      </c>
      <c r="C18" s="14">
        <f>SUMIF(Asignaciones!$A$3:$A$72,"=1",Asignaciones!$K$3:$K$72)</f>
        <v>0</v>
      </c>
      <c r="D18" s="15">
        <f>SUMIF(Asignaciones!$A$3:$A$72,"=2",Asignaciones!$K$3:$K$72)</f>
        <v>0</v>
      </c>
      <c r="E18" s="15">
        <f>SUMIF(Asignaciones!$A$3:$A$72,"=3",Asignaciones!$K$3:$K$72)</f>
        <v>0</v>
      </c>
      <c r="F18" s="33">
        <f>SUMIF(Asignaciones!$A$3:$A$72,"=4",Asignaciones!$K$3:$K$72)</f>
        <v>0</v>
      </c>
      <c r="G18" s="16">
        <f t="shared" si="0"/>
        <v>1412</v>
      </c>
      <c r="H18" s="56">
        <v>1412</v>
      </c>
      <c r="I18" s="17" t="e">
        <f t="shared" ref="I18" si="7">C18/C$15</f>
        <v>#DIV/0!</v>
      </c>
      <c r="J18" s="18" t="e">
        <f t="shared" ref="J18" si="8">D18/D$15</f>
        <v>#DIV/0!</v>
      </c>
      <c r="K18" s="18" t="e">
        <f t="shared" ref="K18" si="9">E18/E$15</f>
        <v>#DIV/0!</v>
      </c>
      <c r="L18" s="18" t="e">
        <f t="shared" ref="L18" si="10">F18/F$15</f>
        <v>#DIV/0!</v>
      </c>
      <c r="M18" s="46">
        <f>IF(G18&gt;0,G18/G$9,"")</f>
        <v>3.5995615264996048E-2</v>
      </c>
      <c r="N18" s="19">
        <f>H18/H$15</f>
        <v>5.0358429330575272E-2</v>
      </c>
      <c r="P18" s="7"/>
    </row>
    <row r="19" spans="1:16" ht="13.2" thickBot="1" x14ac:dyDescent="0.55000000000000004">
      <c r="A19" s="114"/>
      <c r="B19" s="84" t="s">
        <v>32</v>
      </c>
      <c r="C19" s="14">
        <f>SUMIF(Asignaciones!$A$3:$A$72,"=1",Asignaciones!$L$3:$L$72)</f>
        <v>0</v>
      </c>
      <c r="D19" s="15">
        <f>SUMIF(Asignaciones!$A$3:$A$72,"=2",Asignaciones!$L$3:$L$72)</f>
        <v>0</v>
      </c>
      <c r="E19" s="15">
        <f>SUMIF(Asignaciones!$A$3:$A$72,"=3",Asignaciones!$L$3:$L$72)</f>
        <v>0</v>
      </c>
      <c r="F19" s="33">
        <f>SUMIF(Asignaciones!$A$3:$A$72,"=4",Asignaciones!$L$3:$L$72)</f>
        <v>0</v>
      </c>
      <c r="G19" s="16">
        <f t="shared" si="0"/>
        <v>1235</v>
      </c>
      <c r="H19" s="56">
        <v>1235</v>
      </c>
      <c r="I19" s="17" t="e">
        <f>C19/C$15</f>
        <v>#DIV/0!</v>
      </c>
      <c r="J19" s="18" t="e">
        <f>D19/D$15</f>
        <v>#DIV/0!</v>
      </c>
      <c r="K19" s="18" t="e">
        <f>E19/E$15</f>
        <v>#DIV/0!</v>
      </c>
      <c r="L19" s="18" t="e">
        <f>F19/F$15</f>
        <v>#DIV/0!</v>
      </c>
      <c r="M19" s="46">
        <f>IF(G19&gt;0,G19/G$9,"")</f>
        <v>3.148341703418564E-2</v>
      </c>
      <c r="N19" s="19">
        <f>H19/H$15</f>
        <v>4.4045793359249616E-2</v>
      </c>
      <c r="P19" s="7"/>
    </row>
    <row r="20" spans="1:16" ht="13.2" customHeight="1" x14ac:dyDescent="0.5">
      <c r="A20" s="113" t="s">
        <v>25</v>
      </c>
      <c r="B20" s="81" t="s">
        <v>48</v>
      </c>
      <c r="C20" s="8">
        <f>SUMIF(Asignaciones!$A$3:$A$72,"=1",Asignaciones!$M$3:$M$72)</f>
        <v>0</v>
      </c>
      <c r="D20" s="9">
        <f>SUMIF(Asignaciones!$A$3:$A$72,"=2",Asignaciones!$M$3:$M$72)</f>
        <v>0</v>
      </c>
      <c r="E20" s="9">
        <f>SUMIF(Asignaciones!$A$3:$A$72,"=3",Asignaciones!$M$3:$M$72)</f>
        <v>0</v>
      </c>
      <c r="F20" s="32">
        <f>SUMIF(Asignaciones!$A$3:$A$72,"=4",Asignaciones!$M$3:$M$72)</f>
        <v>0</v>
      </c>
      <c r="G20" s="10">
        <f t="shared" si="0"/>
        <v>23463.045950000007</v>
      </c>
      <c r="H20" s="59">
        <v>23463.045950000007</v>
      </c>
      <c r="I20" s="11"/>
      <c r="J20" s="12"/>
      <c r="K20" s="12"/>
      <c r="L20" s="12"/>
      <c r="M20" s="47"/>
      <c r="N20" s="26"/>
      <c r="P20" s="7"/>
    </row>
    <row r="21" spans="1:16" x14ac:dyDescent="0.5">
      <c r="A21" s="114"/>
      <c r="B21" s="83" t="s">
        <v>44</v>
      </c>
      <c r="C21" s="14">
        <f>SUMIF(Asignaciones!$A$3:$A$72,"=1",Asignaciones!$N$3:$N$72)</f>
        <v>0</v>
      </c>
      <c r="D21" s="15">
        <f>SUMIF(Asignaciones!$A$3:$A$72,"=2",Asignaciones!$N$3:$N$72)</f>
        <v>0</v>
      </c>
      <c r="E21" s="15">
        <f>SUMIF(Asignaciones!$A$3:$A$72,"=3",Asignaciones!$N$3:$N$72)</f>
        <v>0</v>
      </c>
      <c r="F21" s="33">
        <f>SUMIF(Asignaciones!$A$3:$A$72,"=4",Asignaciones!$N$3:$N$72)</f>
        <v>0</v>
      </c>
      <c r="G21" s="16">
        <f t="shared" si="0"/>
        <v>8767.7105660000016</v>
      </c>
      <c r="H21" s="57">
        <v>8767.7105660000016</v>
      </c>
      <c r="I21" s="17" t="e">
        <f t="shared" ref="I21:L22" si="11">C21/C$20</f>
        <v>#DIV/0!</v>
      </c>
      <c r="J21" s="18" t="e">
        <f t="shared" si="11"/>
        <v>#DIV/0!</v>
      </c>
      <c r="K21" s="18" t="e">
        <f t="shared" si="11"/>
        <v>#DIV/0!</v>
      </c>
      <c r="L21" s="18" t="e">
        <f t="shared" si="11"/>
        <v>#DIV/0!</v>
      </c>
      <c r="M21" s="46">
        <f>IF(G21&gt;0,G21/G$9,"")</f>
        <v>0.22351213618171162</v>
      </c>
      <c r="N21" s="19">
        <f>H21/H$20</f>
        <v>0.37368168585971673</v>
      </c>
      <c r="P21" s="7"/>
    </row>
    <row r="22" spans="1:16" x14ac:dyDescent="0.5">
      <c r="A22" s="114"/>
      <c r="B22" s="83" t="s">
        <v>45</v>
      </c>
      <c r="C22" s="14">
        <f>SUMIF(Asignaciones!$A$3:$A$72,"=1",Asignaciones!$O$3:$O$72)</f>
        <v>0</v>
      </c>
      <c r="D22" s="15">
        <f>SUMIF(Asignaciones!$A$3:$A$72,"=2",Asignaciones!$O$3:$O$72)</f>
        <v>0</v>
      </c>
      <c r="E22" s="15">
        <f>SUMIF(Asignaciones!$A$3:$A$72,"=3",Asignaciones!$O$3:$O$72)</f>
        <v>0</v>
      </c>
      <c r="F22" s="33">
        <f>SUMIF(Asignaciones!$A$3:$A$72,"=4",Asignaciones!$O$3:$O$72)</f>
        <v>0</v>
      </c>
      <c r="G22" s="16">
        <f t="shared" si="0"/>
        <v>11677.719060999998</v>
      </c>
      <c r="H22" s="57">
        <v>11677.719060999998</v>
      </c>
      <c r="I22" s="17" t="e">
        <f t="shared" si="11"/>
        <v>#DIV/0!</v>
      </c>
      <c r="J22" s="18" t="e">
        <f t="shared" si="11"/>
        <v>#DIV/0!</v>
      </c>
      <c r="K22" s="18" t="e">
        <f t="shared" si="11"/>
        <v>#DIV/0!</v>
      </c>
      <c r="L22" s="18" t="e">
        <f t="shared" si="11"/>
        <v>#DIV/0!</v>
      </c>
      <c r="M22" s="46">
        <f>IF(G22&gt;0,G22/G$9,"")</f>
        <v>0.29769595077370176</v>
      </c>
      <c r="N22" s="19">
        <f>H22/H$20</f>
        <v>0.497706865761817</v>
      </c>
      <c r="P22" s="7"/>
    </row>
    <row r="23" spans="1:16" x14ac:dyDescent="0.5">
      <c r="A23" s="114"/>
      <c r="B23" s="83" t="s">
        <v>46</v>
      </c>
      <c r="C23" s="14">
        <f>SUMIF(Asignaciones!$A$3:$A$72,"=1",Asignaciones!$P$3:$P$72)</f>
        <v>0</v>
      </c>
      <c r="D23" s="15">
        <f>SUMIF(Asignaciones!$A$3:$A$72,"=2",Asignaciones!$P$3:$P$72)</f>
        <v>0</v>
      </c>
      <c r="E23" s="15">
        <f>SUMIF(Asignaciones!$A$3:$A$72,"=3",Asignaciones!$P$3:$P$72)</f>
        <v>0</v>
      </c>
      <c r="F23" s="33">
        <f>SUMIF(Asignaciones!$A$3:$A$72,"=4",Asignaciones!$P$3:$P$72)</f>
        <v>0</v>
      </c>
      <c r="G23" s="16">
        <f t="shared" si="0"/>
        <v>1292.4123840000002</v>
      </c>
      <c r="H23" s="57">
        <v>1292.4123840000002</v>
      </c>
      <c r="I23" s="17" t="e">
        <f t="shared" ref="I23" si="12">C23/C$20</f>
        <v>#DIV/0!</v>
      </c>
      <c r="J23" s="18" t="e">
        <f t="shared" ref="J23" si="13">D23/D$20</f>
        <v>#DIV/0!</v>
      </c>
      <c r="K23" s="18" t="e">
        <f t="shared" ref="K23" si="14">E23/E$20</f>
        <v>#DIV/0!</v>
      </c>
      <c r="L23" s="18" t="e">
        <f t="shared" ref="L23" si="15">F23/F$20</f>
        <v>#DIV/0!</v>
      </c>
      <c r="M23" s="46">
        <f>IF(G23&gt;0,G23/G$9,"")</f>
        <v>3.2947010579447836E-2</v>
      </c>
      <c r="N23" s="19">
        <f>H23/H$20</f>
        <v>5.5082890207611764E-2</v>
      </c>
      <c r="P23" s="7"/>
    </row>
    <row r="24" spans="1:16" ht="13.2" thickBot="1" x14ac:dyDescent="0.55000000000000004">
      <c r="A24" s="114"/>
      <c r="B24" s="84" t="s">
        <v>32</v>
      </c>
      <c r="C24" s="14">
        <f>SUMIF(Asignaciones!$A$3:$A$72,"=1",Asignaciones!$Q$3:$Q$72)</f>
        <v>0</v>
      </c>
      <c r="D24" s="15">
        <f>SUMIF(Asignaciones!$A$3:$A$72,"=2",Asignaciones!$Q$3:$Q$72)</f>
        <v>0</v>
      </c>
      <c r="E24" s="15">
        <f>SUMIF(Asignaciones!$A$3:$A$72,"=3",Asignaciones!$Q$3:$Q$72)</f>
        <v>0</v>
      </c>
      <c r="F24" s="33">
        <f>SUMIF(Asignaciones!$A$3:$A$72,"=4",Asignaciones!$Q$3:$Q$72)</f>
        <v>0</v>
      </c>
      <c r="G24" s="16">
        <f t="shared" si="0"/>
        <v>961.3522499999998</v>
      </c>
      <c r="H24" s="58">
        <v>961.3522499999998</v>
      </c>
      <c r="I24" s="17" t="e">
        <f>C24/C$20</f>
        <v>#DIV/0!</v>
      </c>
      <c r="J24" s="18" t="e">
        <f>D24/D$20</f>
        <v>#DIV/0!</v>
      </c>
      <c r="K24" s="18" t="e">
        <f>E24/E$20</f>
        <v>#DIV/0!</v>
      </c>
      <c r="L24" s="18" t="e">
        <f>F24/F$20</f>
        <v>#DIV/0!</v>
      </c>
      <c r="M24" s="35">
        <f>IF(G24&gt;0,G24/G$9,"")</f>
        <v>2.4507411986641848E-2</v>
      </c>
      <c r="N24" s="19">
        <f>H24/H$20</f>
        <v>4.0973037006731834E-2</v>
      </c>
      <c r="P24" s="7"/>
    </row>
    <row r="25" spans="1:16" ht="13.2" customHeight="1" x14ac:dyDescent="0.5">
      <c r="A25" s="113" t="s">
        <v>26</v>
      </c>
      <c r="B25" s="81" t="s">
        <v>49</v>
      </c>
      <c r="C25" s="8">
        <f>SUMIF(Asignaciones!$A$3:$A$72,"=1",Asignaciones!$R$3:$R$72)</f>
        <v>0</v>
      </c>
      <c r="D25" s="9">
        <f>SUMIF(Asignaciones!$A$3:$A$72,"=2",Asignaciones!$R$3:$R$72)</f>
        <v>0</v>
      </c>
      <c r="E25" s="9">
        <f>SUMIF(Asignaciones!$A$3:$A$72,"=3",Asignaciones!$R$3:$R$72)</f>
        <v>0</v>
      </c>
      <c r="F25" s="32">
        <f>SUMIF(Asignaciones!$A$3:$A$72,"=4",Asignaciones!$R$3:$R$72)</f>
        <v>0</v>
      </c>
      <c r="G25" s="10">
        <f t="shared" si="0"/>
        <v>14508.000128000001</v>
      </c>
      <c r="H25" s="56">
        <v>14508.000128000001</v>
      </c>
      <c r="I25" s="11"/>
      <c r="J25" s="12"/>
      <c r="K25" s="12"/>
      <c r="L25" s="12"/>
      <c r="M25" s="46"/>
      <c r="N25" s="26"/>
      <c r="P25" s="7"/>
    </row>
    <row r="26" spans="1:16" s="51" customFormat="1" x14ac:dyDescent="0.5">
      <c r="A26" s="114"/>
      <c r="B26" s="83" t="s">
        <v>2</v>
      </c>
      <c r="C26" s="14">
        <f>SUMIF(Asignaciones!$A$3:$A$72,"=1",Asignaciones!$S$3:$S$72)</f>
        <v>0</v>
      </c>
      <c r="D26" s="15">
        <f>SUMIF(Asignaciones!$A$3:$A$72,"=2",Asignaciones!$S$3:$S$72)</f>
        <v>0</v>
      </c>
      <c r="E26" s="15">
        <f>SUMIF(Asignaciones!$A$3:$A$72,"=3",Asignaciones!$S$3:$S$72)</f>
        <v>0</v>
      </c>
      <c r="F26" s="33">
        <f>SUMIF(Asignaciones!$A$3:$A$72,"=4",Asignaciones!$S$3:$S$72)</f>
        <v>0</v>
      </c>
      <c r="G26" s="16">
        <f t="shared" si="0"/>
        <v>4637.0058179999987</v>
      </c>
      <c r="H26" s="56">
        <v>4637.0058179999987</v>
      </c>
      <c r="I26" s="17" t="e">
        <f t="shared" ref="I26:L28" si="16">C26/C$25</f>
        <v>#DIV/0!</v>
      </c>
      <c r="J26" s="18" t="e">
        <f t="shared" si="16"/>
        <v>#DIV/0!</v>
      </c>
      <c r="K26" s="18" t="e">
        <f t="shared" si="16"/>
        <v>#DIV/0!</v>
      </c>
      <c r="L26" s="18" t="e">
        <f t="shared" si="16"/>
        <v>#DIV/0!</v>
      </c>
      <c r="M26" s="46">
        <f>IF(G26&gt;0,G26/G$9,"")</f>
        <v>0.11820954490529478</v>
      </c>
      <c r="N26" s="19">
        <f>H26/H$25</f>
        <v>0.31961716136538471</v>
      </c>
      <c r="P26" s="7"/>
    </row>
    <row r="27" spans="1:16" x14ac:dyDescent="0.5">
      <c r="A27" s="114"/>
      <c r="B27" s="83" t="s">
        <v>32</v>
      </c>
      <c r="C27" s="14">
        <f>SUMIF(Asignaciones!$A$3:$A$72,"=1",Asignaciones!$T$3:$T$72)</f>
        <v>0</v>
      </c>
      <c r="D27" s="15">
        <f>SUMIF(Asignaciones!$A$3:$A$72,"=2",Asignaciones!$T$3:$T$72)</f>
        <v>0</v>
      </c>
      <c r="E27" s="15">
        <f>SUMIF(Asignaciones!$A$3:$A$72,"=3",Asignaciones!$T$3:$T$72)</f>
        <v>0</v>
      </c>
      <c r="F27" s="33">
        <f>SUMIF(Asignaciones!$A$3:$A$72,"=4",Asignaciones!$T$3:$T$72)</f>
        <v>0</v>
      </c>
      <c r="G27" s="16">
        <f t="shared" si="0"/>
        <v>143.96491799999998</v>
      </c>
      <c r="H27" s="56">
        <v>143.96491799999998</v>
      </c>
      <c r="I27" s="17" t="e">
        <f t="shared" si="16"/>
        <v>#DIV/0!</v>
      </c>
      <c r="J27" s="18" t="e">
        <f t="shared" si="16"/>
        <v>#DIV/0!</v>
      </c>
      <c r="K27" s="18" t="e">
        <f t="shared" si="16"/>
        <v>#DIV/0!</v>
      </c>
      <c r="L27" s="18" t="e">
        <f t="shared" si="16"/>
        <v>#DIV/0!</v>
      </c>
      <c r="M27" s="46">
        <f>IF(G27&gt;0,G27/G$9,"")</f>
        <v>3.6700466005557394E-3</v>
      </c>
      <c r="N27" s="19">
        <f>H27/H$25</f>
        <v>9.9231401109620924E-3</v>
      </c>
      <c r="P27" s="7"/>
    </row>
    <row r="28" spans="1:16" ht="13.2" thickBot="1" x14ac:dyDescent="0.55000000000000004">
      <c r="A28" s="115"/>
      <c r="B28" s="85" t="s">
        <v>3</v>
      </c>
      <c r="C28" s="20">
        <f>SUMIF(Asignaciones!$A$3:$A$72,"=1",Asignaciones!$U$3:$U$72)</f>
        <v>0</v>
      </c>
      <c r="D28" s="21">
        <f>SUMIF(Asignaciones!$A$3:$A$72,"=2",Asignaciones!$U$3:$U$72)</f>
        <v>0</v>
      </c>
      <c r="E28" s="21">
        <f>SUMIF(Asignaciones!$A$3:$A$72,"=3",Asignaciones!$U$3:$U$72)</f>
        <v>0</v>
      </c>
      <c r="F28" s="34">
        <f>SUMIF(Asignaciones!$A$3:$A$72,"=4",Asignaciones!$U$3:$U$72)</f>
        <v>0</v>
      </c>
      <c r="G28" s="22">
        <f t="shared" si="0"/>
        <v>218.00000099999997</v>
      </c>
      <c r="H28" s="56">
        <v>218.00000099999997</v>
      </c>
      <c r="I28" s="23" t="e">
        <f t="shared" si="16"/>
        <v>#DIV/0!</v>
      </c>
      <c r="J28" s="24" t="e">
        <f t="shared" si="16"/>
        <v>#DIV/0!</v>
      </c>
      <c r="K28" s="24" t="e">
        <f t="shared" si="16"/>
        <v>#DIV/0!</v>
      </c>
      <c r="L28" s="24" t="e">
        <f t="shared" si="16"/>
        <v>#DIV/0!</v>
      </c>
      <c r="M28" s="46">
        <f>IF(G28&gt;0,G28/G$9,"")</f>
        <v>5.5573967165472755E-3</v>
      </c>
      <c r="N28" s="25">
        <f>H28/H$25</f>
        <v>1.5026192381902904E-2</v>
      </c>
      <c r="P28" s="7"/>
    </row>
    <row r="29" spans="1:16" ht="13.2" customHeight="1" x14ac:dyDescent="0.5">
      <c r="A29" s="113" t="s">
        <v>27</v>
      </c>
      <c r="B29" s="81" t="s">
        <v>50</v>
      </c>
      <c r="C29" s="8">
        <f>SUMIF(Asignaciones!$A$3:$A$72,"=1",Asignaciones!$V$3:$V$72)</f>
        <v>0</v>
      </c>
      <c r="D29" s="9">
        <f>SUMIF(Asignaciones!$A$3:$A$72,"=2",Asignaciones!$V$3:$V$72)</f>
        <v>0</v>
      </c>
      <c r="E29" s="9">
        <f>SUMIF(Asignaciones!$A$3:$A$72,"=3",Asignaciones!$V$3:$V$72)</f>
        <v>0</v>
      </c>
      <c r="F29" s="32">
        <f>SUMIF(Asignaciones!$A$3:$A$72,"=4",Asignaciones!$V$3:$V$72)</f>
        <v>0</v>
      </c>
      <c r="G29" s="10">
        <f t="shared" si="0"/>
        <v>7917.8438489999999</v>
      </c>
      <c r="H29" s="59">
        <v>7917.8438489999999</v>
      </c>
      <c r="I29" s="11"/>
      <c r="J29" s="12"/>
      <c r="K29" s="12"/>
      <c r="L29" s="12"/>
      <c r="M29" s="47"/>
      <c r="N29" s="26"/>
      <c r="P29" s="7"/>
    </row>
    <row r="30" spans="1:16" x14ac:dyDescent="0.5">
      <c r="A30" s="114"/>
      <c r="B30" s="83" t="s">
        <v>2</v>
      </c>
      <c r="C30" s="14">
        <f>SUMIF(Asignaciones!$A$3:$A$72,"=1",Asignaciones!$W$3:$W$72)</f>
        <v>0</v>
      </c>
      <c r="D30" s="15">
        <f>SUMIF(Asignaciones!$A$3:$A$72,"=2",Asignaciones!$W$3:$W$72)</f>
        <v>0</v>
      </c>
      <c r="E30" s="15">
        <f>SUMIF(Asignaciones!$A$3:$A$72,"=3",Asignaciones!$W$3:$W$72)</f>
        <v>0</v>
      </c>
      <c r="F30" s="33">
        <f>SUMIF(Asignaciones!$A$3:$A$72,"=4",Asignaciones!$W$3:$W$72)</f>
        <v>0</v>
      </c>
      <c r="G30" s="16">
        <f t="shared" si="0"/>
        <v>1814.4411109999999</v>
      </c>
      <c r="H30" s="57">
        <v>1814.4411109999999</v>
      </c>
      <c r="I30" s="17" t="e">
        <f t="shared" ref="I30:L32" si="17">C30/C$29</f>
        <v>#DIV/0!</v>
      </c>
      <c r="J30" s="18" t="e">
        <f t="shared" si="17"/>
        <v>#DIV/0!</v>
      </c>
      <c r="K30" s="18" t="e">
        <f t="shared" si="17"/>
        <v>#DIV/0!</v>
      </c>
      <c r="L30" s="18" t="e">
        <f t="shared" si="17"/>
        <v>#DIV/0!</v>
      </c>
      <c r="M30" s="46">
        <f>IF(G30&gt;0,G30/G$9,"")</f>
        <v>4.6254903790756363E-2</v>
      </c>
      <c r="N30" s="19">
        <f>H30/H$29</f>
        <v>0.22915848627516927</v>
      </c>
      <c r="P30" s="7"/>
    </row>
    <row r="31" spans="1:16" x14ac:dyDescent="0.5">
      <c r="A31" s="114"/>
      <c r="B31" s="83" t="s">
        <v>32</v>
      </c>
      <c r="C31" s="14">
        <f>SUMIF(Asignaciones!$A$3:$A$72,"=1",Asignaciones!$X$3:$X$72)</f>
        <v>0</v>
      </c>
      <c r="D31" s="15">
        <f>SUMIF(Asignaciones!$A$3:$A$72,"=2",Asignaciones!$X$3:$X$72)</f>
        <v>0</v>
      </c>
      <c r="E31" s="15">
        <f>SUMIF(Asignaciones!$A$3:$A$72,"=3",Asignaciones!$X$3:$X$72)</f>
        <v>0</v>
      </c>
      <c r="F31" s="33">
        <f>SUMIF(Asignaciones!$A$3:$A$72,"=4",Asignaciones!$X$3:$X$72)</f>
        <v>0</v>
      </c>
      <c r="G31" s="16">
        <f t="shared" si="0"/>
        <v>74.000000999999997</v>
      </c>
      <c r="H31" s="57">
        <v>74.000000999999997</v>
      </c>
      <c r="I31" s="17" t="e">
        <f t="shared" si="17"/>
        <v>#DIV/0!</v>
      </c>
      <c r="J31" s="18" t="e">
        <f t="shared" si="17"/>
        <v>#DIV/0!</v>
      </c>
      <c r="K31" s="18" t="e">
        <f t="shared" si="17"/>
        <v>#DIV/0!</v>
      </c>
      <c r="L31" s="18" t="e">
        <f t="shared" si="17"/>
        <v>#DIV/0!</v>
      </c>
      <c r="M31" s="46">
        <f>IF(G31&gt;0,G31/G$9,"")</f>
        <v>1.8864557830066025E-3</v>
      </c>
      <c r="N31" s="19">
        <f>H31/H$29</f>
        <v>9.3459788310104111E-3</v>
      </c>
      <c r="P31" s="7"/>
    </row>
    <row r="32" spans="1:16" ht="13.2" thickBot="1" x14ac:dyDescent="0.55000000000000004">
      <c r="A32" s="115"/>
      <c r="B32" s="85" t="s">
        <v>3</v>
      </c>
      <c r="C32" s="20">
        <f>SUMIF(Asignaciones!$A$3:$A$72,"=1",Asignaciones!$Y$3:$Y$72)</f>
        <v>0</v>
      </c>
      <c r="D32" s="21">
        <f>SUMIF(Asignaciones!$A$3:$A$72,"=2",Asignaciones!$Y$3:$Y$72)</f>
        <v>0</v>
      </c>
      <c r="E32" s="21">
        <f>SUMIF(Asignaciones!$A$3:$A$72,"=3",Asignaciones!$Y$3:$Y$72)</f>
        <v>0</v>
      </c>
      <c r="F32" s="34">
        <f>SUMIF(Asignaciones!$A$3:$A$72,"=4",Asignaciones!$Y$3:$Y$72)</f>
        <v>0</v>
      </c>
      <c r="G32" s="22">
        <f t="shared" si="0"/>
        <v>103.00000300000002</v>
      </c>
      <c r="H32" s="58">
        <v>103.00000300000002</v>
      </c>
      <c r="I32" s="23" t="e">
        <f t="shared" si="17"/>
        <v>#DIV/0!</v>
      </c>
      <c r="J32" s="24" t="e">
        <f t="shared" si="17"/>
        <v>#DIV/0!</v>
      </c>
      <c r="K32" s="24" t="e">
        <f t="shared" si="17"/>
        <v>#DIV/0!</v>
      </c>
      <c r="L32" s="24" t="e">
        <f t="shared" si="17"/>
        <v>#DIV/0!</v>
      </c>
      <c r="M32" s="35">
        <f>IF(G32&gt;0,G32/G$9,"")</f>
        <v>2.6257425497743904E-3</v>
      </c>
      <c r="N32" s="25">
        <f>H32/H$29</f>
        <v>1.3008592359775903E-2</v>
      </c>
      <c r="P32" s="7"/>
    </row>
    <row r="33" spans="1:18" ht="15.6" x14ac:dyDescent="0.6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8" ht="15.6" x14ac:dyDescent="0.6">
      <c r="A34" s="1" t="s">
        <v>54</v>
      </c>
    </row>
    <row r="35" spans="1:18" x14ac:dyDescent="0.5">
      <c r="A35" s="112" t="s">
        <v>55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</row>
    <row r="36" spans="1:18" x14ac:dyDescent="0.5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</row>
    <row r="37" spans="1:18" x14ac:dyDescent="0.5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</row>
    <row r="38" spans="1:18" x14ac:dyDescent="0.5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</row>
    <row r="39" spans="1:18" x14ac:dyDescent="0.5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</row>
    <row r="40" spans="1:18" x14ac:dyDescent="0.5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</row>
  </sheetData>
  <sheetProtection sheet="1" selectLockedCells="1"/>
  <protectedRanges>
    <protectedRange sqref="A5:B5" name="Range1_1"/>
    <protectedRange sqref="C7:E7 I7:K7" name="Range1_2"/>
  </protectedRanges>
  <mergeCells count="9">
    <mergeCell ref="A4:G5"/>
    <mergeCell ref="C7:H7"/>
    <mergeCell ref="A35:R40"/>
    <mergeCell ref="A25:A28"/>
    <mergeCell ref="A29:A32"/>
    <mergeCell ref="A20:A24"/>
    <mergeCell ref="A15:A19"/>
    <mergeCell ref="A9:A14"/>
    <mergeCell ref="I7:N7"/>
  </mergeCells>
  <phoneticPr fontId="2" type="noConversion"/>
  <conditionalFormatting sqref="N10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Instrucciones</vt:lpstr>
      <vt:lpstr>Asignaciones</vt:lpstr>
      <vt:lpstr>Balanza de 4</vt:lpstr>
      <vt:lpstr>Pop_Units</vt:lpstr>
      <vt:lpstr>Asignaciones!Print_Area</vt:lpstr>
      <vt:lpstr>Asignaciones!Print_Titles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Douglas Johnson</cp:lastModifiedBy>
  <cp:lastPrinted>2017-04-20T07:56:20Z</cp:lastPrinted>
  <dcterms:created xsi:type="dcterms:W3CDTF">2009-06-26T00:03:19Z</dcterms:created>
  <dcterms:modified xsi:type="dcterms:W3CDTF">2017-10-09T06:49:38Z</dcterms:modified>
</cp:coreProperties>
</file>